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tabRatio="498" activeTab="0"/>
  </bookViews>
  <sheets>
    <sheet name="Read Me" sheetId="1" r:id="rId1"/>
    <sheet name="All Units" sheetId="2" r:id="rId2"/>
    <sheet name="ACES" sheetId="3" r:id="rId3"/>
    <sheet name="Commerce" sheetId="4" r:id="rId4"/>
    <sheet name="Education" sheetId="5" r:id="rId5"/>
    <sheet name="Engineering" sheetId="6" r:id="rId6"/>
    <sheet name="FAA" sheetId="7" r:id="rId7"/>
    <sheet name="Communications" sheetId="8" r:id="rId8"/>
    <sheet name="Law" sheetId="9" r:id="rId9"/>
    <sheet name="LAS" sheetId="10" r:id="rId10"/>
    <sheet name="ALS" sheetId="11" r:id="rId11"/>
    <sheet name="Vet. Med." sheetId="12" r:id="rId12"/>
    <sheet name="Armed Forces" sheetId="13" r:id="rId13"/>
    <sheet name="Aviation, FSI &amp; PTI" sheetId="14" r:id="rId14"/>
    <sheet name="ILIR" sheetId="15" r:id="rId15"/>
    <sheet name="Soc Work" sheetId="16" r:id="rId16"/>
    <sheet name="CEPS" sheetId="17" r:id="rId17"/>
    <sheet name="LIS" sheetId="18" r:id="rId18"/>
    <sheet name="IPS" sheetId="19" r:id="rId19"/>
    <sheet name="Library" sheetId="20" r:id="rId20"/>
    <sheet name="Beckman" sheetId="21" r:id="rId21"/>
    <sheet name="IES" sheetId="22" r:id="rId22"/>
    <sheet name="NCSA" sheetId="23" r:id="rId23"/>
  </sheets>
  <definedNames/>
  <calcPr fullCalcOnLoad="1"/>
</workbook>
</file>

<file path=xl/sharedStrings.xml><?xml version="1.0" encoding="utf-8"?>
<sst xmlns="http://schemas.openxmlformats.org/spreadsheetml/2006/main" count="1415" uniqueCount="147">
  <si>
    <t>This spreadsheet contains Table 10 from the Provost's "Planning Guidelines."</t>
  </si>
  <si>
    <t xml:space="preserve">There is one folder for each "responsibility center."  Copy the folder for your unit </t>
  </si>
  <si>
    <t>to another spreadsheet and complete per instructions in the "Guidelines."</t>
  </si>
  <si>
    <t>If you have any questions about this data, call Mike Andrechak (3-6799)</t>
  </si>
  <si>
    <t>15</t>
  </si>
  <si>
    <t>17</t>
  </si>
  <si>
    <t>20</t>
  </si>
  <si>
    <t>22</t>
  </si>
  <si>
    <t>24</t>
  </si>
  <si>
    <t>28</t>
  </si>
  <si>
    <t>30</t>
  </si>
  <si>
    <t>32</t>
  </si>
  <si>
    <t>36</t>
  </si>
  <si>
    <t>44</t>
  </si>
  <si>
    <t>50</t>
  </si>
  <si>
    <t>52</t>
  </si>
  <si>
    <t>AVI, FSI</t>
  </si>
  <si>
    <t>60</t>
  </si>
  <si>
    <t>68</t>
  </si>
  <si>
    <t>73</t>
  </si>
  <si>
    <t>74</t>
  </si>
  <si>
    <t>79</t>
  </si>
  <si>
    <t>80</t>
  </si>
  <si>
    <t>61</t>
  </si>
  <si>
    <t>65</t>
  </si>
  <si>
    <t>0619</t>
  </si>
  <si>
    <t>ACES</t>
  </si>
  <si>
    <t>COMM.</t>
  </si>
  <si>
    <t>EDUC.</t>
  </si>
  <si>
    <t>ENGIN.</t>
  </si>
  <si>
    <t>FAA</t>
  </si>
  <si>
    <t>COMUNC.</t>
  </si>
  <si>
    <t>LAW</t>
  </si>
  <si>
    <t>LAS</t>
  </si>
  <si>
    <t>ALS</t>
  </si>
  <si>
    <t>VET. MED</t>
  </si>
  <si>
    <t>ARMED</t>
  </si>
  <si>
    <t>AVIAT.</t>
  </si>
  <si>
    <t>FSI</t>
  </si>
  <si>
    <t>PTI</t>
  </si>
  <si>
    <t>% PTI</t>
  </si>
  <si>
    <t>ILIR</t>
  </si>
  <si>
    <t>SOC. WRK</t>
  </si>
  <si>
    <t>CEPS</t>
  </si>
  <si>
    <t>LIS</t>
  </si>
  <si>
    <t>IPS</t>
  </si>
  <si>
    <t xml:space="preserve">LIBRARY  </t>
  </si>
  <si>
    <t>BECKMAN</t>
  </si>
  <si>
    <t>IES</t>
  </si>
  <si>
    <t>NCSA</t>
  </si>
  <si>
    <t xml:space="preserve">  TOTAL</t>
  </si>
  <si>
    <t>PRORATED SHARES</t>
  </si>
  <si>
    <t>IUS</t>
  </si>
  <si>
    <t>EXTERNAL RESEARCH</t>
  </si>
  <si>
    <t>FACULTY FTE</t>
  </si>
  <si>
    <t>SUBTOTAL</t>
  </si>
  <si>
    <t>GENERAL CAMPUS ALLOC.</t>
  </si>
  <si>
    <t>REVIEWED SUBSIDIARIES</t>
  </si>
  <si>
    <t>INCOME FUND</t>
  </si>
  <si>
    <t>Undergraduate Tuition</t>
  </si>
  <si>
    <t>Graduate Tuition</t>
  </si>
  <si>
    <t>Professional Tution</t>
  </si>
  <si>
    <t>Extramural &amp; Other</t>
  </si>
  <si>
    <t>TOTAL INCOME FUND</t>
  </si>
  <si>
    <t>INDIRECT COST RECOVERY</t>
  </si>
  <si>
    <t>SUBTOTAL-STATE, IF &amp; ICR</t>
  </si>
  <si>
    <t>ALLOC. FOR ASSESSMENTS</t>
  </si>
  <si>
    <t>RESERVE</t>
  </si>
  <si>
    <t>O&amp;M</t>
  </si>
  <si>
    <t>OVERHEAD</t>
  </si>
  <si>
    <t>TOTAL</t>
  </si>
  <si>
    <t>Table 10</t>
  </si>
  <si>
    <t>FY99 Income Table for an Academic Unit</t>
  </si>
  <si>
    <t>Income In Thousands</t>
  </si>
  <si>
    <t>% Change vs. FY98</t>
  </si>
  <si>
    <t>$ Difference</t>
  </si>
  <si>
    <t>FY98</t>
  </si>
  <si>
    <t>FY99</t>
  </si>
  <si>
    <t>Unit Estimate</t>
  </si>
  <si>
    <t>Actual</t>
  </si>
  <si>
    <t>Guidelines</t>
  </si>
  <si>
    <t>Unit Est.</t>
  </si>
  <si>
    <t>vs. Guidelines</t>
  </si>
  <si>
    <t>College: ACES</t>
  </si>
  <si>
    <t>State Funds</t>
  </si>
  <si>
    <t>Prorated Shares</t>
  </si>
  <si>
    <t>Based on IU</t>
  </si>
  <si>
    <t>Based On G&amp;C</t>
  </si>
  <si>
    <t>Based on Faculty FTE</t>
  </si>
  <si>
    <t>Subtotal: Prorated Shares</t>
  </si>
  <si>
    <t>General Campus Allocation</t>
  </si>
  <si>
    <t>Restricted Campus Allocations</t>
  </si>
  <si>
    <t>Coop Ext. (all Public Serv.)</t>
  </si>
  <si>
    <t>Experiment Station</t>
  </si>
  <si>
    <t xml:space="preserve">Campuswide Program </t>
  </si>
  <si>
    <t>Subtotal Restricted Alloc.</t>
  </si>
  <si>
    <t>Total State Funds</t>
  </si>
  <si>
    <t>Income Fund</t>
  </si>
  <si>
    <t>Total Income Fund</t>
  </si>
  <si>
    <t>Indirect Cost Recovery*</t>
  </si>
  <si>
    <t>Subtotal: GRF, IF &amp; ICR</t>
  </si>
  <si>
    <t>Alloc. for Assessments</t>
  </si>
  <si>
    <t>Reserve</t>
  </si>
  <si>
    <t>Overhead</t>
  </si>
  <si>
    <t>Total Allocation</t>
  </si>
  <si>
    <t>Dedicated Funds</t>
  </si>
  <si>
    <t>Self-supporting</t>
  </si>
  <si>
    <t>Category</t>
  </si>
  <si>
    <t>Other</t>
  </si>
  <si>
    <t>Subtotal Self Supporting</t>
  </si>
  <si>
    <t>Federal G&amp;C &amp; Approp.</t>
  </si>
  <si>
    <t>Other G&amp;C</t>
  </si>
  <si>
    <t>Gifts and Other Funds</t>
  </si>
  <si>
    <t>Subtotal Gifts and Other</t>
  </si>
  <si>
    <t>Total Dedicated Funds</t>
  </si>
  <si>
    <t>Total Income</t>
  </si>
  <si>
    <t>* Colleges and departments will continue to receive 30% of ICR during the fiscal year it is earned.</t>
  </si>
  <si>
    <t>PLANNING GUIDELINES</t>
  </si>
  <si>
    <t xml:space="preserve">UNIVERSITY OF ILLINOIS AT URBANA-CHAMPAIGN </t>
  </si>
  <si>
    <t>OFFICE OF THE PROVOST</t>
  </si>
  <si>
    <t>College: CBA</t>
  </si>
  <si>
    <t>Subsidiary</t>
  </si>
  <si>
    <t>College: Education</t>
  </si>
  <si>
    <t>Council on Teacher Ed.</t>
  </si>
  <si>
    <t>College: Engineering</t>
  </si>
  <si>
    <t>College:  FAA</t>
  </si>
  <si>
    <t>College:  Communications</t>
  </si>
  <si>
    <t>Radio</t>
  </si>
  <si>
    <t>Television</t>
  </si>
  <si>
    <t>Broadcasting General</t>
  </si>
  <si>
    <t>College: Law</t>
  </si>
  <si>
    <t>College: LAS</t>
  </si>
  <si>
    <t>College: ALS</t>
  </si>
  <si>
    <t>Rehab Services</t>
  </si>
  <si>
    <t>College: Vet. Med.</t>
  </si>
  <si>
    <t>Diog. Lab</t>
  </si>
  <si>
    <t>College: Armed Forces</t>
  </si>
  <si>
    <t>College: Aviation, FSI, &amp;PTI</t>
  </si>
  <si>
    <t>College: ILIR</t>
  </si>
  <si>
    <t>College: Social Work</t>
  </si>
  <si>
    <t>College: CEPS</t>
  </si>
  <si>
    <t>College: Library &amp; Information Science</t>
  </si>
  <si>
    <t>College: IPS</t>
  </si>
  <si>
    <t>Colege: Library</t>
  </si>
  <si>
    <t>College: Beckman</t>
  </si>
  <si>
    <t>College: IES</t>
  </si>
  <si>
    <t>College: NCSA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</si>
</sst>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%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65" fontId="4" fillId="0" borderId="0" xfId="42" applyNumberFormat="1" applyFont="1" applyBorder="1" applyAlignment="1">
      <alignment/>
    </xf>
    <xf numFmtId="165" fontId="4" fillId="0" borderId="0" xfId="42" applyNumberFormat="1" applyFont="1" applyAlignment="1">
      <alignment/>
    </xf>
    <xf numFmtId="165" fontId="4" fillId="33" borderId="10" xfId="42" applyNumberFormat="1" applyFont="1" applyFill="1" applyBorder="1" applyAlignment="1">
      <alignment/>
    </xf>
    <xf numFmtId="165" fontId="4" fillId="33" borderId="11" xfId="42" applyNumberFormat="1" applyFont="1" applyFill="1" applyBorder="1" applyAlignment="1">
      <alignment/>
    </xf>
    <xf numFmtId="165" fontId="4" fillId="33" borderId="12" xfId="42" applyNumberFormat="1" applyFont="1" applyFill="1" applyBorder="1" applyAlignment="1">
      <alignment horizontal="centerContinuous"/>
    </xf>
    <xf numFmtId="165" fontId="4" fillId="33" borderId="13" xfId="42" applyNumberFormat="1" applyFont="1" applyFill="1" applyBorder="1" applyAlignment="1">
      <alignment horizontal="centerContinuous"/>
    </xf>
    <xf numFmtId="165" fontId="4" fillId="33" borderId="14" xfId="42" applyNumberFormat="1" applyFont="1" applyFill="1" applyBorder="1" applyAlignment="1">
      <alignment horizontal="centerContinuous"/>
    </xf>
    <xf numFmtId="165" fontId="4" fillId="33" borderId="14" xfId="42" applyNumberFormat="1" applyFont="1" applyFill="1" applyBorder="1" applyAlignment="1" quotePrefix="1">
      <alignment/>
    </xf>
    <xf numFmtId="165" fontId="4" fillId="33" borderId="15" xfId="42" applyNumberFormat="1" applyFont="1" applyFill="1" applyBorder="1" applyAlignment="1">
      <alignment/>
    </xf>
    <xf numFmtId="165" fontId="4" fillId="33" borderId="0" xfId="42" applyNumberFormat="1" applyFont="1" applyFill="1" applyBorder="1" applyAlignment="1">
      <alignment/>
    </xf>
    <xf numFmtId="165" fontId="4" fillId="33" borderId="0" xfId="42" applyNumberFormat="1" applyFont="1" applyFill="1" applyBorder="1" applyAlignment="1">
      <alignment horizontal="center"/>
    </xf>
    <xf numFmtId="165" fontId="4" fillId="33" borderId="15" xfId="42" applyNumberFormat="1" applyFont="1" applyFill="1" applyBorder="1" applyAlignment="1">
      <alignment horizontal="center"/>
    </xf>
    <xf numFmtId="165" fontId="4" fillId="33" borderId="16" xfId="42" applyNumberFormat="1" applyFont="1" applyFill="1" applyBorder="1" applyAlignment="1">
      <alignment horizontal="center"/>
    </xf>
    <xf numFmtId="165" fontId="4" fillId="33" borderId="16" xfId="42" applyNumberFormat="1" applyFont="1" applyFill="1" applyBorder="1" applyAlignment="1">
      <alignment/>
    </xf>
    <xf numFmtId="165" fontId="4" fillId="33" borderId="17" xfId="42" applyNumberFormat="1" applyFont="1" applyFill="1" applyBorder="1" applyAlignment="1">
      <alignment/>
    </xf>
    <xf numFmtId="165" fontId="4" fillId="33" borderId="18" xfId="42" applyNumberFormat="1" applyFont="1" applyFill="1" applyBorder="1" applyAlignment="1">
      <alignment/>
    </xf>
    <xf numFmtId="165" fontId="4" fillId="33" borderId="18" xfId="42" applyNumberFormat="1" applyFont="1" applyFill="1" applyBorder="1" applyAlignment="1">
      <alignment horizontal="center"/>
    </xf>
    <xf numFmtId="165" fontId="4" fillId="33" borderId="17" xfId="42" applyNumberFormat="1" applyFont="1" applyFill="1" applyBorder="1" applyAlignment="1">
      <alignment horizontal="center"/>
    </xf>
    <xf numFmtId="165" fontId="4" fillId="33" borderId="19" xfId="42" applyNumberFormat="1" applyFont="1" applyFill="1" applyBorder="1" applyAlignment="1">
      <alignment horizontal="center"/>
    </xf>
    <xf numFmtId="165" fontId="4" fillId="33" borderId="19" xfId="42" applyNumberFormat="1" applyFont="1" applyFill="1" applyBorder="1" applyAlignment="1">
      <alignment/>
    </xf>
    <xf numFmtId="165" fontId="4" fillId="0" borderId="15" xfId="42" applyNumberFormat="1" applyFont="1" applyBorder="1" applyAlignment="1">
      <alignment/>
    </xf>
    <xf numFmtId="165" fontId="4" fillId="0" borderId="16" xfId="42" applyNumberFormat="1" applyFont="1" applyBorder="1" applyAlignment="1">
      <alignment/>
    </xf>
    <xf numFmtId="165" fontId="5" fillId="0" borderId="15" xfId="42" applyNumberFormat="1" applyFont="1" applyBorder="1" applyAlignment="1">
      <alignment/>
    </xf>
    <xf numFmtId="165" fontId="4" fillId="0" borderId="18" xfId="42" applyNumberFormat="1" applyFont="1" applyBorder="1" applyAlignment="1">
      <alignment/>
    </xf>
    <xf numFmtId="165" fontId="4" fillId="0" borderId="19" xfId="42" applyNumberFormat="1" applyFont="1" applyBorder="1" applyAlignment="1">
      <alignment/>
    </xf>
    <xf numFmtId="165" fontId="5" fillId="0" borderId="0" xfId="42" applyNumberFormat="1" applyFont="1" applyBorder="1" applyAlignment="1">
      <alignment/>
    </xf>
    <xf numFmtId="165" fontId="4" fillId="0" borderId="20" xfId="42" applyNumberFormat="1" applyFont="1" applyBorder="1" applyAlignment="1">
      <alignment/>
    </xf>
    <xf numFmtId="165" fontId="4" fillId="33" borderId="20" xfId="42" applyNumberFormat="1" applyFont="1" applyFill="1" applyBorder="1" applyAlignment="1">
      <alignment/>
    </xf>
    <xf numFmtId="165" fontId="4" fillId="33" borderId="21" xfId="42" applyNumberFormat="1" applyFont="1" applyFill="1" applyBorder="1" applyAlignment="1">
      <alignment/>
    </xf>
    <xf numFmtId="165" fontId="4" fillId="0" borderId="22" xfId="42" applyNumberFormat="1" applyFont="1" applyBorder="1" applyAlignment="1">
      <alignment/>
    </xf>
    <xf numFmtId="165" fontId="4" fillId="0" borderId="23" xfId="42" applyNumberFormat="1" applyFont="1" applyBorder="1" applyAlignment="1">
      <alignment/>
    </xf>
    <xf numFmtId="165" fontId="4" fillId="0" borderId="24" xfId="42" applyNumberFormat="1" applyFont="1" applyBorder="1" applyAlignment="1">
      <alignment/>
    </xf>
    <xf numFmtId="165" fontId="4" fillId="33" borderId="13" xfId="42" applyNumberFormat="1" applyFont="1" applyFill="1" applyBorder="1" applyAlignment="1">
      <alignment/>
    </xf>
    <xf numFmtId="167" fontId="4" fillId="0" borderId="0" xfId="44" applyNumberFormat="1" applyFont="1" applyBorder="1" applyAlignment="1">
      <alignment/>
    </xf>
    <xf numFmtId="167" fontId="4" fillId="33" borderId="0" xfId="44" applyNumberFormat="1" applyFont="1" applyFill="1" applyBorder="1" applyAlignment="1">
      <alignment/>
    </xf>
    <xf numFmtId="167" fontId="4" fillId="33" borderId="12" xfId="44" applyNumberFormat="1" applyFont="1" applyFill="1" applyBorder="1" applyAlignment="1">
      <alignment/>
    </xf>
    <xf numFmtId="168" fontId="4" fillId="0" borderId="15" xfId="57" applyNumberFormat="1" applyFont="1" applyBorder="1" applyAlignment="1">
      <alignment/>
    </xf>
    <xf numFmtId="168" fontId="4" fillId="0" borderId="25" xfId="57" applyNumberFormat="1" applyFont="1" applyBorder="1" applyAlignment="1">
      <alignment/>
    </xf>
    <xf numFmtId="168" fontId="4" fillId="0" borderId="17" xfId="57" applyNumberFormat="1" applyFont="1" applyBorder="1" applyAlignment="1">
      <alignment/>
    </xf>
    <xf numFmtId="165" fontId="4" fillId="0" borderId="26" xfId="42" applyNumberFormat="1" applyFont="1" applyBorder="1" applyAlignment="1">
      <alignment/>
    </xf>
    <xf numFmtId="165" fontId="4" fillId="0" borderId="0" xfId="42" applyNumberFormat="1" applyFont="1" applyAlignment="1">
      <alignment horizontal="centerContinuous"/>
    </xf>
    <xf numFmtId="165" fontId="4" fillId="33" borderId="27" xfId="42" applyNumberFormat="1" applyFont="1" applyFill="1" applyBorder="1" applyAlignment="1">
      <alignment/>
    </xf>
    <xf numFmtId="165" fontId="4" fillId="33" borderId="28" xfId="42" applyNumberFormat="1" applyFont="1" applyFill="1" applyBorder="1" applyAlignment="1">
      <alignment/>
    </xf>
    <xf numFmtId="165" fontId="6" fillId="0" borderId="0" xfId="42" applyNumberFormat="1" applyFont="1" applyAlignment="1">
      <alignment horizontal="centerContinuous"/>
    </xf>
    <xf numFmtId="165" fontId="4" fillId="0" borderId="12" xfId="42" applyNumberFormat="1" applyFont="1" applyBorder="1" applyAlignment="1">
      <alignment/>
    </xf>
    <xf numFmtId="167" fontId="4" fillId="0" borderId="12" xfId="44" applyNumberFormat="1" applyFont="1" applyBorder="1" applyAlignment="1">
      <alignment/>
    </xf>
    <xf numFmtId="165" fontId="5" fillId="0" borderId="15" xfId="42" applyNumberFormat="1" applyFont="1" applyBorder="1" applyAlignment="1">
      <alignment/>
    </xf>
    <xf numFmtId="165" fontId="5" fillId="0" borderId="13" xfId="42" applyNumberFormat="1" applyFont="1" applyBorder="1" applyAlignment="1">
      <alignment/>
    </xf>
    <xf numFmtId="165" fontId="4" fillId="33" borderId="22" xfId="42" applyNumberFormat="1" applyFont="1" applyFill="1" applyBorder="1" applyAlignment="1">
      <alignment/>
    </xf>
    <xf numFmtId="165" fontId="4" fillId="33" borderId="29" xfId="42" applyNumberFormat="1" applyFont="1" applyFill="1" applyBorder="1" applyAlignment="1">
      <alignment/>
    </xf>
    <xf numFmtId="167" fontId="4" fillId="0" borderId="0" xfId="44" applyNumberFormat="1" applyFont="1" applyAlignment="1">
      <alignment/>
    </xf>
    <xf numFmtId="0" fontId="4" fillId="0" borderId="0" xfId="0" applyFont="1" applyAlignment="1">
      <alignment/>
    </xf>
    <xf numFmtId="165" fontId="5" fillId="0" borderId="13" xfId="42" applyNumberFormat="1" applyFont="1" applyBorder="1" applyAlignment="1">
      <alignment/>
    </xf>
    <xf numFmtId="165" fontId="4" fillId="0" borderId="0" xfId="42" applyNumberFormat="1" applyFont="1" applyBorder="1" applyAlignment="1">
      <alignment horizontal="center"/>
    </xf>
    <xf numFmtId="165" fontId="7" fillId="0" borderId="0" xfId="42" applyNumberFormat="1" applyFont="1" applyBorder="1" applyAlignment="1">
      <alignment horizontal="center"/>
    </xf>
    <xf numFmtId="165" fontId="4" fillId="0" borderId="0" xfId="42" applyNumberFormat="1" applyFont="1" applyBorder="1" applyAlignment="1" quotePrefix="1">
      <alignment horizontal="center"/>
    </xf>
    <xf numFmtId="165" fontId="7" fillId="0" borderId="0" xfId="42" applyNumberFormat="1" applyFont="1" applyBorder="1" applyAlignment="1">
      <alignment/>
    </xf>
    <xf numFmtId="167" fontId="5" fillId="0" borderId="0" xfId="44" applyNumberFormat="1" applyFont="1" applyBorder="1" applyAlignment="1">
      <alignment/>
    </xf>
    <xf numFmtId="167" fontId="7" fillId="0" borderId="0" xfId="44" applyNumberFormat="1" applyFont="1" applyBorder="1" applyAlignment="1">
      <alignment/>
    </xf>
    <xf numFmtId="167" fontId="4" fillId="0" borderId="20" xfId="44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5" fontId="4" fillId="0" borderId="18" xfId="42" applyNumberFormat="1" applyFont="1" applyBorder="1" applyAlignment="1">
      <alignment/>
    </xf>
    <xf numFmtId="167" fontId="4" fillId="0" borderId="0" xfId="44" applyNumberFormat="1" applyFont="1" applyBorder="1" applyAlignment="1">
      <alignment/>
    </xf>
    <xf numFmtId="167" fontId="4" fillId="0" borderId="0" xfId="44" applyNumberFormat="1" applyFont="1" applyAlignment="1">
      <alignment/>
    </xf>
    <xf numFmtId="167" fontId="4" fillId="0" borderId="20" xfId="44" applyNumberFormat="1" applyFont="1" applyBorder="1" applyAlignment="1">
      <alignment/>
    </xf>
    <xf numFmtId="165" fontId="4" fillId="0" borderId="23" xfId="42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8" sqref="A8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2" width="1.851562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131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3630.8932771137966</v>
      </c>
      <c r="F11" s="1">
        <f>+E11*1.042</f>
        <v>3783.3907947525763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2558.125188038943</v>
      </c>
      <c r="F12" s="1">
        <f>+E12*1.042</f>
        <v>2665.566445936579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4067.703219052604</v>
      </c>
      <c r="F13" s="24">
        <f>+E13*1.042</f>
        <v>4238.546754252813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10256.721684205344</v>
      </c>
      <c r="F14" s="34">
        <f>SUM(F11:F13)</f>
        <v>10687.503994941968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9087.595753289781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19344.317437495127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48712.0282684792</v>
      </c>
      <c r="F27" s="1">
        <f>+E27*1.03</f>
        <v>50173.38911653357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1538.3949740256635</v>
      </c>
      <c r="F28" s="1">
        <f>+E28*1.03</f>
        <v>1584.5468232464334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35.87</v>
      </c>
      <c r="F30" s="31">
        <f>+E30*1.03</f>
        <v>36.9461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50286.293242504864</v>
      </c>
      <c r="F31" s="34">
        <f>+E31*1.03</f>
        <v>51794.88203978001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11517.92712</v>
      </c>
      <c r="F33" s="34">
        <f>+E33</f>
        <v>11517.92712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81148.53779999999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1735</v>
      </c>
      <c r="F38" s="1">
        <f>+E38*1.036</f>
        <v>1797.46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6617.3555</v>
      </c>
      <c r="F39" s="1">
        <f>+E39*1.036</f>
        <v>6855.580298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18906.79054998039</v>
      </c>
      <c r="F40" s="1">
        <f>+E40*1.036</f>
        <v>19587.435009779685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108407.68384998039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108407.68384998039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.7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55" bottom="0.61" header="0.5" footer="0.5"/>
  <pageSetup fitToHeight="1" fitToWidth="1" horizontalDpi="600" verticalDpi="6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0" customWidth="1"/>
    <col min="2" max="2" width="1.710937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132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337.24323771601115</v>
      </c>
      <c r="F11" s="1">
        <f>+E11*1.042</f>
        <v>351.40745370008364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170.41727589316136</v>
      </c>
      <c r="F12" s="1">
        <f>+E12*1.042</f>
        <v>177.57480148067415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346.520806071709</v>
      </c>
      <c r="F13" s="24">
        <f>+E13*1.042</f>
        <v>361.07467992672076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854.1813196808814</v>
      </c>
      <c r="F14" s="34">
        <f>SUM(F11:F13)</f>
        <v>890.0569351074785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1142.0950591563987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133</v>
      </c>
      <c r="D19" s="1"/>
      <c r="E19" s="1">
        <v>1076</v>
      </c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1076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3072.2763788372804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3074.1298673632323</v>
      </c>
      <c r="F27" s="1">
        <f>+E27*1.03</f>
        <v>3166.3537633841293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229.20261379948678</v>
      </c>
      <c r="F28" s="1">
        <f>+E28*1.03</f>
        <v>236.07869221347138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45.2815</v>
      </c>
      <c r="F30" s="31">
        <f>+E30*1.03</f>
        <v>46.639945000000004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3348.613981162719</v>
      </c>
      <c r="F31" s="34">
        <f>+E31*1.03</f>
        <v>3449.072400597601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580.67824</v>
      </c>
      <c r="F33" s="34">
        <f>+E33</f>
        <v>580.67824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7001.5686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150</v>
      </c>
      <c r="F38" s="1">
        <f>+E38*1.036</f>
        <v>155.4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780.6645</v>
      </c>
      <c r="F39" s="1">
        <f>+E39*1.036</f>
        <v>808.768422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1649.575383159231</v>
      </c>
      <c r="F40" s="1">
        <f>+E40*1.036</f>
        <v>1708.9600969529633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9581.808483159231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9581.808483159231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7" bottom="0.61" header="0.5" footer="0.5"/>
  <pageSetup fitToHeight="1" fitToWidth="1" horizontalDpi="600" verticalDpi="600" orientation="portrait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.7109375" style="0" customWidth="1"/>
    <col min="2" max="2" width="2.14062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134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105.68110049141971</v>
      </c>
      <c r="F11" s="1">
        <f>+E11*1.042</f>
        <v>110.11970671205934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227.45915967842825</v>
      </c>
      <c r="F12" s="1">
        <f>+E12*1.042</f>
        <v>237.01244438492225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608.7746663177179</v>
      </c>
      <c r="F13" s="24">
        <f>+E13*1.042</f>
        <v>634.3432023030621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941.9149264875658</v>
      </c>
      <c r="F14" s="34">
        <f>SUM(F11:F13)</f>
        <v>981.4753534000437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8777.341422295322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135</v>
      </c>
      <c r="D19" s="1"/>
      <c r="E19" s="1">
        <v>1172</v>
      </c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1172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10891.256348782887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17.243872463612956</v>
      </c>
      <c r="F27" s="1">
        <f>+E27*1.03</f>
        <v>17.761188637521343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59.75101875349761</v>
      </c>
      <c r="F28" s="1">
        <f>+E28*1.03</f>
        <v>61.54354931610254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>
        <v>2583</v>
      </c>
      <c r="F29" s="1">
        <f>+E29*1.03</f>
        <v>2660.4900000000002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0</v>
      </c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2659.9948912171108</v>
      </c>
      <c r="F31" s="34">
        <f>+E31*1.03</f>
        <v>2739.794737953624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812.77216</v>
      </c>
      <c r="F33" s="34">
        <f>+E33</f>
        <v>812.77216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14364.0234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337</v>
      </c>
      <c r="F38" s="1">
        <f>+E38*1.036</f>
        <v>349.132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1749.671</v>
      </c>
      <c r="F39" s="1">
        <f>+E39*1.036</f>
        <v>1812.6591560000002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2479.0453591180517</v>
      </c>
      <c r="F40" s="1">
        <f>+E40*1.036</f>
        <v>2568.2909920463017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18929.739759118052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18929.739759118052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56" header="0.5" footer="0.5"/>
  <pageSetup fitToHeight="1" fitToWidth="1" horizontalDpi="600" verticalDpi="600" orientation="portrait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2" width="2.140625" style="0" customWidth="1"/>
    <col min="3" max="3" width="20.57421875" style="0" customWidth="1"/>
    <col min="4" max="4" width="1.8515625" style="0" customWidth="1"/>
    <col min="10" max="10" width="12.00390625" style="0" customWidth="1"/>
  </cols>
  <sheetData>
    <row r="1" spans="1:10" ht="12.75">
      <c r="A1" s="67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136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8.198949793387188</v>
      </c>
      <c r="F11" s="1">
        <f>+E11*1.042</f>
        <v>8.54330568470945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0</v>
      </c>
      <c r="F12" s="1">
        <f>+E12*1.042</f>
        <v>0</v>
      </c>
      <c r="G12" s="1"/>
      <c r="H12" s="37" t="e">
        <f>(+F12/E12)-1</f>
        <v>#DIV/0!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0</v>
      </c>
      <c r="F13" s="24">
        <f>+E13*1.042</f>
        <v>0</v>
      </c>
      <c r="G13" s="24"/>
      <c r="H13" s="39" t="e">
        <f>(+F13/E13)-1</f>
        <v>#DIV/0!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8.198949793387188</v>
      </c>
      <c r="F14" s="34">
        <f>SUM(F11:F13)</f>
        <v>8.54330568470945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4.6261398909018965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12.825089684289084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131.65878202817132</v>
      </c>
      <c r="F27" s="1">
        <f>+E27*1.03</f>
        <v>135.60854548901645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7.163128287539597</v>
      </c>
      <c r="F28" s="1">
        <f>+E28*1.03</f>
        <v>7.378022136165785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0</v>
      </c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138.8219103157109</v>
      </c>
      <c r="F31" s="34">
        <f>+E31*1.03</f>
        <v>142.98656762518223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/>
      <c r="F33" s="34">
        <f>+E33</f>
        <v>0</v>
      </c>
      <c r="G33" s="34">
        <v>0</v>
      </c>
      <c r="H33" s="37" t="e">
        <f t="shared" si="0"/>
        <v>#DIV/0!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151.647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4</v>
      </c>
      <c r="F38" s="1">
        <f>+E38*1.036</f>
        <v>4.144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111.041</v>
      </c>
      <c r="F39" s="1">
        <f>+E39*1.036</f>
        <v>115.038476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70.63302123804027</v>
      </c>
      <c r="F40" s="1">
        <f>+E40*1.036</f>
        <v>73.17581000260972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337.32102123804026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337.32102123804026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.7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57" bottom="0.56" header="0.5" footer="0.5"/>
  <pageSetup fitToHeight="1" fitToWidth="1" horizontalDpi="600" verticalDpi="600" orientation="portrait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.8515625" style="0" customWidth="1"/>
    <col min="2" max="2" width="2.140625" style="0" customWidth="1"/>
    <col min="3" max="3" width="20.57421875" style="0" customWidth="1"/>
    <col min="4" max="4" width="1.28515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137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61">
        <v>97.50801489296434</v>
      </c>
      <c r="F11" s="1">
        <f>+E11*1.042</f>
        <v>101.60335151846884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61">
        <v>118.37785814561006</v>
      </c>
      <c r="F12" s="1">
        <f>+E12*1.042</f>
        <v>123.34972818772569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62">
        <v>89.33106516618687</v>
      </c>
      <c r="F13" s="24">
        <f>+E13*1.042</f>
        <v>93.08296990316673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63">
        <f>+E13+E12+E11</f>
        <v>305.2169382047613</v>
      </c>
      <c r="F14" s="34">
        <f>SUM(F11:F13)</f>
        <v>318.03604960936127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6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63">
        <v>3825.3669966290518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64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63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6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6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6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6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5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64">
        <f>+E23+E16+E14</f>
        <v>4130.583934833813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6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6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6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6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6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66"/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63">
        <f>SUM(E27:E30)</f>
        <v>0</v>
      </c>
      <c r="F31" s="34">
        <f>+E31*1.03</f>
        <v>0</v>
      </c>
      <c r="G31" s="34">
        <f>SUM(G27:G30)</f>
        <v>0</v>
      </c>
      <c r="H31" s="37" t="e">
        <f t="shared" si="0"/>
        <v>#DIV/0!</v>
      </c>
      <c r="I31" s="22"/>
      <c r="J31" s="22"/>
    </row>
    <row r="32" spans="1:10" ht="12.75">
      <c r="A32" s="21"/>
      <c r="B32" s="1"/>
      <c r="C32" s="1"/>
      <c r="D32" s="1"/>
      <c r="E32" s="6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63"/>
      <c r="F33" s="34">
        <f>+E33</f>
        <v>0</v>
      </c>
      <c r="G33" s="34">
        <v>0</v>
      </c>
      <c r="H33" s="37" t="e">
        <f t="shared" si="0"/>
        <v>#DIV/0!</v>
      </c>
      <c r="I33" s="22"/>
      <c r="J33" s="22"/>
    </row>
    <row r="34" spans="1:10" ht="12.75">
      <c r="A34" s="21"/>
      <c r="B34" s="1"/>
      <c r="C34" s="1"/>
      <c r="D34" s="1"/>
      <c r="E34" s="63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63">
        <v>4219.915</v>
      </c>
      <c r="F35" s="34">
        <f>+F33+F31+F24</f>
        <v>0</v>
      </c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6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6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61">
        <v>125</v>
      </c>
      <c r="F38" s="1">
        <f>+E38*1.036</f>
        <v>129.5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61">
        <v>205.163</v>
      </c>
      <c r="F39" s="1">
        <f>+E39*1.036</f>
        <v>212.54886800000003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61">
        <v>552.6709173344185</v>
      </c>
      <c r="F40" s="1">
        <f>+E40*1.036</f>
        <v>572.5670703584576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6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63">
        <f>SUM(E35:E40)</f>
        <v>5102.748917334418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5102.748917334418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57" bottom="0.52" header="0.5" footer="0.5"/>
  <pageSetup fitToHeight="1" fitToWidth="1" horizontalDpi="600" verticalDpi="600" orientation="portrait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140625" style="0" customWidth="1"/>
    <col min="2" max="2" width="1.8515625" style="0" customWidth="1"/>
    <col min="3" max="3" width="20.57421875" style="0" customWidth="1"/>
    <col min="4" max="4" width="1.28515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138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292.21367433971113</v>
      </c>
      <c r="F11" s="1">
        <f>+E11*1.042</f>
        <v>304.486648661979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9.072565596177759</v>
      </c>
      <c r="F12" s="1">
        <f>+E12*1.042</f>
        <v>9.453613351217225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85.41481287621042</v>
      </c>
      <c r="F13" s="24">
        <f>+E13*1.042</f>
        <v>89.00223501701126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386.7010528120993</v>
      </c>
      <c r="F14" s="34">
        <f>SUM(F11:F13)</f>
        <v>402.9424970302075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1454.4908671879007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1841.19192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34.97201302072054</v>
      </c>
      <c r="F27" s="1">
        <f>+E27*1.03</f>
        <v>36.021173411342154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163.05724863015504</v>
      </c>
      <c r="F28" s="1">
        <f>+E28*1.03</f>
        <v>167.9489660890597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1.618</v>
      </c>
      <c r="F30" s="31">
        <f>+E30*1.03</f>
        <v>1.6665400000000001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199.64726165087558</v>
      </c>
      <c r="F31" s="34">
        <f>+E31*1.03</f>
        <v>205.63667950040184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7.11528</v>
      </c>
      <c r="F33" s="34">
        <f>+E33</f>
        <v>7.11528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1848.3072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36</v>
      </c>
      <c r="F38" s="1">
        <f>+E38*1.036</f>
        <v>37.296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58.3765</v>
      </c>
      <c r="F39" s="1">
        <f>+E39*1.036</f>
        <v>60.478054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276.45867125016554</v>
      </c>
      <c r="F40" s="1">
        <f>+E40*1.036</f>
        <v>286.4111834151715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2219.1423712501655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2219.1423712501655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59" header="0.5" footer="0.5"/>
  <pageSetup fitToHeight="1" fitToWidth="1" horizontalDpi="600" verticalDpi="600" orientation="portrait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0" customWidth="1"/>
    <col min="2" max="2" width="1.28515625" style="0" customWidth="1"/>
    <col min="3" max="3" width="20.57421875" style="0" customWidth="1"/>
    <col min="4" max="4" width="1.574218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139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354.44292734567193</v>
      </c>
      <c r="F11" s="1">
        <f>+E11*1.042</f>
        <v>369.3295302941902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144.38149574139558</v>
      </c>
      <c r="F12" s="1">
        <f>+E12*1.042</f>
        <v>150.4455185625342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108.03454593038471</v>
      </c>
      <c r="F13" s="24">
        <f>+E13*1.042</f>
        <v>112.57199685946087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606.8589690174522</v>
      </c>
      <c r="F14" s="34">
        <f>SUM(F11:F13)</f>
        <v>632.3470457161853</v>
      </c>
      <c r="G14" s="34"/>
      <c r="H14" s="37">
        <f>(+F14/E14)-1</f>
        <v>0.04200000000000026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148.65844481791476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755.5174138353669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68.79468151007718</v>
      </c>
      <c r="F27" s="1">
        <f>+E27*1.03</f>
        <v>70.8585219553795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458.2334646545559</v>
      </c>
      <c r="F28" s="1">
        <f>+E28*1.03</f>
        <v>471.9804685941926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102.0115</v>
      </c>
      <c r="F30" s="31">
        <f>+E30*1.03</f>
        <v>105.071845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629.039646164633</v>
      </c>
      <c r="F31" s="34">
        <f>+E31*1.03</f>
        <v>647.9108355495721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185.55204</v>
      </c>
      <c r="F33" s="34">
        <f>+E33</f>
        <v>185.55204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1570.1091000000001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45</v>
      </c>
      <c r="F38" s="1">
        <f>+E38*1.036</f>
        <v>46.620000000000005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80.759</v>
      </c>
      <c r="F39" s="1">
        <f>+E39*1.036</f>
        <v>83.666324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439.7622447773508</v>
      </c>
      <c r="F40" s="1">
        <f>+E40*1.036</f>
        <v>455.59368558933545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2135.6303447773507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2135.6303447773507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64" header="0.5" footer="0.5"/>
  <pageSetup fitToHeight="1" fitToWidth="1" horizontalDpi="600" verticalDpi="600" orientation="portrait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20.57421875" style="0" customWidth="1"/>
    <col min="4" max="4" width="1.421875" style="0" customWidth="1"/>
    <col min="10" max="10" width="12.7109375" style="0" customWidth="1"/>
  </cols>
  <sheetData>
    <row r="1" spans="1:10" ht="13.5" customHeight="1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3.5" customHeight="1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140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0</v>
      </c>
      <c r="F11" s="1">
        <f>+E11*1.042</f>
        <v>0</v>
      </c>
      <c r="G11" s="1"/>
      <c r="H11" s="37"/>
      <c r="I11" s="22"/>
      <c r="J11" s="22"/>
    </row>
    <row r="12" spans="1:10" ht="12.75">
      <c r="A12" s="21"/>
      <c r="B12" s="1"/>
      <c r="C12" s="1" t="s">
        <v>87</v>
      </c>
      <c r="D12" s="1"/>
      <c r="E12" s="1">
        <v>4.397101658097319</v>
      </c>
      <c r="F12" s="1">
        <f>+E12*1.042</f>
        <v>4.581779927737407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0</v>
      </c>
      <c r="F13" s="24">
        <f>+E13*1.042</f>
        <v>0</v>
      </c>
      <c r="G13" s="24"/>
      <c r="H13" s="39"/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4.397101658097319</v>
      </c>
      <c r="F14" s="34">
        <f>SUM(F11:F13)</f>
        <v>4.581779927737407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1727.7005783419027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1732.09768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171.5</v>
      </c>
      <c r="F27" s="1">
        <f>+E27*1.03</f>
        <v>176.645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40.65</v>
      </c>
      <c r="F28" s="1">
        <f>+E28*1.03</f>
        <v>41.8695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>
        <v>5</v>
      </c>
      <c r="F29" s="1">
        <f>+E29*1.03</f>
        <v>5.15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787</v>
      </c>
      <c r="F30" s="31">
        <f>+E30*1.03</f>
        <v>810.61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1004.15</v>
      </c>
      <c r="F31" s="34">
        <f>+E31*1.03</f>
        <v>1034.2745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0.07912000000000001</v>
      </c>
      <c r="F33" s="34">
        <f>+E33</f>
        <v>0.07912000000000001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2736.3268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102</v>
      </c>
      <c r="F38" s="1">
        <f>+E38*1.036</f>
        <v>105.672</v>
      </c>
      <c r="G38" s="1"/>
      <c r="H38" s="37">
        <f>(+F38/E38)-1</f>
        <v>0.03600000000000003</v>
      </c>
      <c r="I38" s="22"/>
      <c r="J38" s="22"/>
    </row>
    <row r="39" spans="1:10" ht="12.75">
      <c r="A39" s="21"/>
      <c r="B39" s="1"/>
      <c r="C39" s="1" t="s">
        <v>68</v>
      </c>
      <c r="D39" s="1"/>
      <c r="E39" s="1">
        <v>43.309</v>
      </c>
      <c r="F39" s="1">
        <f>+E39*1.036</f>
        <v>44.868124</v>
      </c>
      <c r="G39" s="1"/>
      <c r="H39" s="37">
        <f>(+F39/E39)-1</f>
        <v>0.03600000000000003</v>
      </c>
      <c r="I39" s="22"/>
      <c r="J39" s="22"/>
    </row>
    <row r="40" spans="1:10" ht="12.75">
      <c r="A40" s="21"/>
      <c r="B40" s="1"/>
      <c r="C40" s="1" t="s">
        <v>103</v>
      </c>
      <c r="D40" s="1"/>
      <c r="E40" s="1">
        <v>283.7211720866887</v>
      </c>
      <c r="F40" s="1">
        <f>+E40*1.036</f>
        <v>293.9351342818095</v>
      </c>
      <c r="G40" s="1"/>
      <c r="H40" s="37">
        <f>(+F40/E40)-1</f>
        <v>0.03600000000000003</v>
      </c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3165.3569720866885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2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3165.3569720866885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66" header="0.5" footer="0.5"/>
  <pageSetup fitToHeight="1" fitToWidth="1" horizontalDpi="600" verticalDpi="600" orientation="portrait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.7109375" style="0" customWidth="1"/>
    <col min="2" max="2" width="1.5742187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141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145.40850390669644</v>
      </c>
      <c r="F11" s="1">
        <f>+E11*1.042</f>
        <v>151.5156610707777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84.27840139573559</v>
      </c>
      <c r="F12" s="1">
        <f>+E12*1.042</f>
        <v>87.81809425435648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91.1541481287621</v>
      </c>
      <c r="F13" s="24">
        <f>+E13*1.042</f>
        <v>94.98262235017012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320.84105343119415</v>
      </c>
      <c r="F14" s="34">
        <f>SUM(F11:F13)</f>
        <v>334.3163776753043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515.2427347998034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836.0837882309976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3.5015944768084153</v>
      </c>
      <c r="F27" s="1">
        <f>+E27*1.03</f>
        <v>3.606642311112668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172.9983772921941</v>
      </c>
      <c r="F28" s="1">
        <f>+E28*1.03</f>
        <v>178.18832861095993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51.5065</v>
      </c>
      <c r="F30" s="31">
        <f>+E30*1.03</f>
        <v>53.051695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228.00647176900253</v>
      </c>
      <c r="F31" s="34">
        <f>+E31*1.03</f>
        <v>234.84666592207262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357.30684</v>
      </c>
      <c r="F33" s="34">
        <f>+E33</f>
        <v>357.30684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1421.3971000000001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49</v>
      </c>
      <c r="F38" s="1">
        <f>+E38*1.036</f>
        <v>50.764</v>
      </c>
      <c r="G38" s="1"/>
      <c r="H38" s="37">
        <f>(+F38/E38)-1</f>
        <v>0.03600000000000003</v>
      </c>
      <c r="I38" s="22"/>
      <c r="J38" s="22"/>
    </row>
    <row r="39" spans="1:10" ht="12.75">
      <c r="A39" s="21"/>
      <c r="B39" s="1"/>
      <c r="C39" s="1" t="s">
        <v>68</v>
      </c>
      <c r="D39" s="1"/>
      <c r="E39" s="1">
        <v>85.806</v>
      </c>
      <c r="F39" s="1">
        <f>+E39*1.036</f>
        <v>88.895016</v>
      </c>
      <c r="G39" s="1"/>
      <c r="H39" s="37">
        <f>(+F39/E39)-1</f>
        <v>0.03600000000000003</v>
      </c>
      <c r="I39" s="22"/>
      <c r="J39" s="22"/>
    </row>
    <row r="40" spans="1:10" ht="12.75">
      <c r="A40" s="21"/>
      <c r="B40" s="1"/>
      <c r="C40" s="1" t="s">
        <v>103</v>
      </c>
      <c r="D40" s="1"/>
      <c r="E40" s="1">
        <v>356.2404778180878</v>
      </c>
      <c r="F40" s="1">
        <f>+E40*1.036</f>
        <v>369.06513501953896</v>
      </c>
      <c r="G40" s="1"/>
      <c r="H40" s="37">
        <f>(+F40/E40)-1</f>
        <v>0.03600000000000003</v>
      </c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1912.443577818088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1912.443577818088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" bottom="0.68" header="0.5" footer="0.5"/>
  <pageSetup fitToHeight="1" fitToWidth="1" horizontalDpi="600" verticalDpi="600" orientation="portrait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00390625" style="0" customWidth="1"/>
    <col min="2" max="2" width="1.8515625" style="0" customWidth="1"/>
    <col min="3" max="3" width="20.57421875" style="0" customWidth="1"/>
    <col min="4" max="4" width="1.574218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142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0</v>
      </c>
      <c r="F11" s="1">
        <f>+E11*1.042</f>
        <v>0</v>
      </c>
      <c r="G11" s="1"/>
      <c r="H11" s="37"/>
      <c r="I11" s="22"/>
      <c r="J11" s="22"/>
    </row>
    <row r="12" spans="1:10" ht="12.75">
      <c r="A12" s="21"/>
      <c r="B12" s="1"/>
      <c r="C12" s="1" t="s">
        <v>87</v>
      </c>
      <c r="D12" s="1"/>
      <c r="E12" s="1">
        <v>39.342953231470844</v>
      </c>
      <c r="F12" s="1">
        <f>+E12*1.042</f>
        <v>40.995357267192624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0</v>
      </c>
      <c r="F13" s="24">
        <f>+E13*1.042</f>
        <v>0</v>
      </c>
      <c r="G13" s="24"/>
      <c r="H13" s="39"/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39.342953231470844</v>
      </c>
      <c r="F14" s="34">
        <f>SUM(F11:F13)</f>
        <v>40.995357267192624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814.1804467685292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853.5234</v>
      </c>
      <c r="F24" s="35">
        <f>+F23+F16+F14</f>
        <v>40.995357267192624</v>
      </c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/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0</v>
      </c>
      <c r="F31" s="34">
        <f>+E31*1.03</f>
        <v>0</v>
      </c>
      <c r="G31" s="34">
        <f>SUM(G27:G30)</f>
        <v>0</v>
      </c>
      <c r="H31" s="37" t="e">
        <f t="shared" si="0"/>
        <v>#DIV/0!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74.8236</v>
      </c>
      <c r="F33" s="34">
        <f>+E33</f>
        <v>74.8236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928.347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56</v>
      </c>
      <c r="F38" s="1">
        <f>+E38*1.036</f>
        <v>58.016000000000005</v>
      </c>
      <c r="G38" s="1"/>
      <c r="H38" s="37">
        <f>(+F38/E38)-1</f>
        <v>0.03600000000000003</v>
      </c>
      <c r="I38" s="22"/>
      <c r="J38" s="22"/>
    </row>
    <row r="39" spans="1:10" ht="12.75">
      <c r="A39" s="21"/>
      <c r="B39" s="1"/>
      <c r="C39" s="1" t="s">
        <v>68</v>
      </c>
      <c r="D39" s="1"/>
      <c r="E39" s="1">
        <v>50.883</v>
      </c>
      <c r="F39" s="1">
        <f>+E39*1.036</f>
        <v>52.714788000000006</v>
      </c>
      <c r="G39" s="1"/>
      <c r="H39" s="37">
        <f>(+F39/E39)-1</f>
        <v>0.03600000000000003</v>
      </c>
      <c r="I39" s="22"/>
      <c r="J39" s="22"/>
    </row>
    <row r="40" spans="1:10" ht="12.75">
      <c r="A40" s="21"/>
      <c r="B40" s="1"/>
      <c r="C40" s="1" t="s">
        <v>103</v>
      </c>
      <c r="D40" s="1"/>
      <c r="E40" s="1">
        <v>156.8700894068436</v>
      </c>
      <c r="F40" s="1">
        <f>+E40*1.036</f>
        <v>162.51741262548995</v>
      </c>
      <c r="G40" s="1"/>
      <c r="H40" s="37">
        <f>(+F40/E40)-1</f>
        <v>0.03600000000000003</v>
      </c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1192.1000894068436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1192.1000894068436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.7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6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40"/>
  <sheetViews>
    <sheetView zoomScalePageLayoutView="0" workbookViewId="0" topLeftCell="B1">
      <selection activeCell="F14" sqref="F14:F16"/>
    </sheetView>
  </sheetViews>
  <sheetFormatPr defaultColWidth="9.140625" defaultRowHeight="12.75"/>
  <cols>
    <col min="1" max="1" width="2.28125" style="2" customWidth="1"/>
    <col min="2" max="2" width="22.140625" style="2" customWidth="1"/>
    <col min="3" max="3" width="2.140625" style="2" customWidth="1"/>
    <col min="4" max="8" width="9.421875" style="2" customWidth="1"/>
    <col min="9" max="9" width="10.7109375" style="2" customWidth="1"/>
    <col min="10" max="10" width="8.421875" style="2" customWidth="1"/>
    <col min="11" max="11" width="10.421875" style="2" customWidth="1"/>
    <col min="12" max="12" width="8.421875" style="2" customWidth="1"/>
    <col min="13" max="13" width="10.8515625" style="2" customWidth="1"/>
    <col min="14" max="14" width="8.7109375" style="2" customWidth="1"/>
    <col min="15" max="17" width="8.421875" style="2" customWidth="1"/>
    <col min="18" max="18" width="9.7109375" style="2" customWidth="1"/>
    <col min="19" max="19" width="8.421875" style="2" customWidth="1"/>
    <col min="20" max="20" width="11.7109375" style="2" customWidth="1"/>
    <col min="21" max="23" width="8.421875" style="2" customWidth="1"/>
    <col min="24" max="24" width="11.140625" style="2" customWidth="1"/>
    <col min="25" max="25" width="11.28125" style="2" customWidth="1"/>
    <col min="26" max="26" width="6.8515625" style="2" customWidth="1"/>
    <col min="27" max="27" width="9.421875" style="2" customWidth="1"/>
    <col min="28" max="28" width="10.421875" style="2" customWidth="1"/>
    <col min="29" max="16384" width="9.140625" style="2" customWidth="1"/>
  </cols>
  <sheetData>
    <row r="4" spans="1:28" ht="12">
      <c r="A4" s="1"/>
      <c r="B4" s="1"/>
      <c r="C4" s="1"/>
      <c r="D4" s="54" t="s">
        <v>4</v>
      </c>
      <c r="E4" s="54" t="s">
        <v>5</v>
      </c>
      <c r="F4" s="54" t="s">
        <v>6</v>
      </c>
      <c r="G4" s="54" t="s">
        <v>7</v>
      </c>
      <c r="H4" s="54" t="s">
        <v>8</v>
      </c>
      <c r="I4" s="54" t="s">
        <v>9</v>
      </c>
      <c r="J4" s="54" t="s">
        <v>10</v>
      </c>
      <c r="K4" s="54" t="s">
        <v>11</v>
      </c>
      <c r="L4" s="54" t="s">
        <v>12</v>
      </c>
      <c r="M4" s="54" t="s">
        <v>13</v>
      </c>
      <c r="N4" s="54" t="s">
        <v>14</v>
      </c>
      <c r="O4" s="54" t="s">
        <v>15</v>
      </c>
      <c r="P4" s="54"/>
      <c r="Q4" s="54"/>
      <c r="R4" s="55" t="s">
        <v>16</v>
      </c>
      <c r="S4" s="54" t="s">
        <v>17</v>
      </c>
      <c r="T4" s="54" t="s">
        <v>18</v>
      </c>
      <c r="U4" s="54" t="s">
        <v>19</v>
      </c>
      <c r="V4" s="54" t="s">
        <v>20</v>
      </c>
      <c r="W4" s="56" t="s">
        <v>21</v>
      </c>
      <c r="X4" s="56" t="s">
        <v>22</v>
      </c>
      <c r="Y4" s="56" t="s">
        <v>23</v>
      </c>
      <c r="Z4" s="56" t="s">
        <v>24</v>
      </c>
      <c r="AA4" s="56" t="s">
        <v>25</v>
      </c>
      <c r="AB4" s="54"/>
    </row>
    <row r="5" spans="1:28" ht="12">
      <c r="A5" s="1"/>
      <c r="B5" s="1"/>
      <c r="C5" s="1"/>
      <c r="D5" s="54" t="s">
        <v>26</v>
      </c>
      <c r="E5" s="54" t="s">
        <v>27</v>
      </c>
      <c r="F5" s="54" t="s">
        <v>28</v>
      </c>
      <c r="G5" s="54" t="s">
        <v>29</v>
      </c>
      <c r="H5" s="54" t="s">
        <v>30</v>
      </c>
      <c r="I5" s="54" t="s">
        <v>31</v>
      </c>
      <c r="J5" s="54" t="s">
        <v>32</v>
      </c>
      <c r="K5" s="54" t="s">
        <v>33</v>
      </c>
      <c r="L5" s="54" t="s">
        <v>34</v>
      </c>
      <c r="M5" s="54" t="s">
        <v>35</v>
      </c>
      <c r="N5" s="54" t="s">
        <v>36</v>
      </c>
      <c r="O5" s="54" t="s">
        <v>37</v>
      </c>
      <c r="P5" s="54" t="s">
        <v>38</v>
      </c>
      <c r="Q5" s="54" t="s">
        <v>39</v>
      </c>
      <c r="R5" s="55" t="s">
        <v>40</v>
      </c>
      <c r="S5" s="54" t="s">
        <v>41</v>
      </c>
      <c r="T5" s="54" t="s">
        <v>42</v>
      </c>
      <c r="U5" s="54" t="s">
        <v>43</v>
      </c>
      <c r="V5" s="54" t="s">
        <v>44</v>
      </c>
      <c r="W5" s="54" t="s">
        <v>45</v>
      </c>
      <c r="X5" s="54" t="s">
        <v>46</v>
      </c>
      <c r="Y5" s="54" t="s">
        <v>47</v>
      </c>
      <c r="Z5" s="54" t="s">
        <v>48</v>
      </c>
      <c r="AA5" s="54" t="s">
        <v>49</v>
      </c>
      <c r="AB5" s="54" t="s">
        <v>50</v>
      </c>
    </row>
    <row r="6" spans="1:28" ht="12">
      <c r="A6" s="1"/>
      <c r="B6" s="1"/>
      <c r="C6" s="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1"/>
      <c r="Q6" s="1"/>
      <c r="R6" s="57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2">
      <c r="A7" s="1"/>
      <c r="B7" s="1"/>
      <c r="C7" s="1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1"/>
      <c r="Q7" s="1"/>
      <c r="R7" s="57"/>
      <c r="S7" s="54"/>
      <c r="T7" s="54"/>
      <c r="U7" s="54"/>
      <c r="V7" s="54"/>
      <c r="W7" s="1"/>
      <c r="X7" s="1"/>
      <c r="Y7" s="1"/>
      <c r="Z7" s="1"/>
      <c r="AA7" s="1"/>
      <c r="AB7" s="54"/>
    </row>
    <row r="8" spans="1:28" ht="12">
      <c r="A8" s="26" t="s">
        <v>51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57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2">
      <c r="A9" s="1"/>
      <c r="B9" s="1" t="s">
        <v>52</v>
      </c>
      <c r="C9" s="1"/>
      <c r="D9" s="1">
        <v>812.627140562877</v>
      </c>
      <c r="E9" s="1">
        <v>1846.7035181320039</v>
      </c>
      <c r="F9" s="1">
        <v>887.1677503563847</v>
      </c>
      <c r="G9" s="1">
        <v>3174.623014321546</v>
      </c>
      <c r="H9" s="1">
        <v>1041.9649570233319</v>
      </c>
      <c r="I9" s="1">
        <v>112.37992697876129</v>
      </c>
      <c r="J9" s="1">
        <v>52.94400702543714</v>
      </c>
      <c r="K9" s="1">
        <v>3630.8932771137966</v>
      </c>
      <c r="L9" s="1">
        <v>337.24323771601115</v>
      </c>
      <c r="M9" s="1">
        <v>105.68110049141971</v>
      </c>
      <c r="N9" s="1">
        <v>8.198949793387188</v>
      </c>
      <c r="O9" s="1">
        <v>97.50801489296434</v>
      </c>
      <c r="P9" s="1">
        <v>0</v>
      </c>
      <c r="Q9" s="1">
        <v>0</v>
      </c>
      <c r="R9" s="57">
        <v>97.50801489296434</v>
      </c>
      <c r="S9" s="1">
        <v>292.21367433971113</v>
      </c>
      <c r="T9" s="1">
        <v>354.44292734567193</v>
      </c>
      <c r="U9" s="1">
        <v>0</v>
      </c>
      <c r="V9" s="1">
        <v>145.40850390669644</v>
      </c>
      <c r="W9" s="1">
        <v>0</v>
      </c>
      <c r="X9" s="1">
        <v>0</v>
      </c>
      <c r="Y9" s="1"/>
      <c r="Z9" s="1">
        <v>0</v>
      </c>
      <c r="AA9" s="1">
        <v>0</v>
      </c>
      <c r="AB9" s="1">
        <v>12900</v>
      </c>
    </row>
    <row r="10" spans="1:28" ht="12">
      <c r="A10" s="1"/>
      <c r="B10" s="1" t="s">
        <v>53</v>
      </c>
      <c r="C10" s="1"/>
      <c r="D10" s="1">
        <v>1973.5731420750956</v>
      </c>
      <c r="E10" s="1">
        <v>42.591287684028465</v>
      </c>
      <c r="F10" s="1">
        <v>440.5716637619446</v>
      </c>
      <c r="G10" s="1">
        <v>4283.3887304256605</v>
      </c>
      <c r="H10" s="1">
        <v>107.09341998633882</v>
      </c>
      <c r="I10" s="1">
        <v>102.49323933600004</v>
      </c>
      <c r="J10" s="1">
        <v>3.4556733016157275</v>
      </c>
      <c r="K10" s="1">
        <v>2558.125188038943</v>
      </c>
      <c r="L10" s="1">
        <v>170.41727589316136</v>
      </c>
      <c r="M10" s="1">
        <v>227.45915967842825</v>
      </c>
      <c r="N10" s="1">
        <v>0</v>
      </c>
      <c r="O10" s="1">
        <v>74.4355762351638</v>
      </c>
      <c r="P10" s="1">
        <v>39.109977789570664</v>
      </c>
      <c r="Q10" s="1">
        <v>4.832304120875604</v>
      </c>
      <c r="R10" s="57">
        <v>118.37785814561006</v>
      </c>
      <c r="S10" s="1">
        <v>9.072565596177759</v>
      </c>
      <c r="T10" s="1">
        <v>144.38149574139558</v>
      </c>
      <c r="U10" s="1">
        <v>4.397101658097319</v>
      </c>
      <c r="V10" s="1">
        <v>84.27840139573559</v>
      </c>
      <c r="W10" s="1">
        <v>39.342953231470844</v>
      </c>
      <c r="X10" s="1">
        <v>49.584423538139774</v>
      </c>
      <c r="Y10" s="1">
        <v>434.02046868957603</v>
      </c>
      <c r="Z10" s="1">
        <v>19.808721457173956</v>
      </c>
      <c r="AA10" s="1">
        <v>2087.5672303654055</v>
      </c>
      <c r="AB10" s="1">
        <v>12900</v>
      </c>
    </row>
    <row r="11" spans="1:28" ht="12">
      <c r="A11" s="1"/>
      <c r="B11" s="1" t="s">
        <v>54</v>
      </c>
      <c r="C11" s="1"/>
      <c r="D11" s="1">
        <v>1603.7053127453546</v>
      </c>
      <c r="E11" s="1">
        <v>741.5896362208846</v>
      </c>
      <c r="F11" s="1">
        <v>538.4846898717614</v>
      </c>
      <c r="G11" s="1">
        <v>2312.4794556398847</v>
      </c>
      <c r="H11" s="1">
        <v>1307.6231353048938</v>
      </c>
      <c r="I11" s="1">
        <v>175.42109395446218</v>
      </c>
      <c r="J11" s="1">
        <v>207.7639361423711</v>
      </c>
      <c r="K11" s="1">
        <v>4067.703219052604</v>
      </c>
      <c r="L11" s="1">
        <v>346.520806071709</v>
      </c>
      <c r="M11" s="1">
        <v>608.7746663177179</v>
      </c>
      <c r="N11" s="1">
        <v>0</v>
      </c>
      <c r="O11" s="1">
        <v>42.06595132164355</v>
      </c>
      <c r="P11" s="1">
        <v>0</v>
      </c>
      <c r="Q11" s="1">
        <v>47.265113844543315</v>
      </c>
      <c r="R11" s="57">
        <v>89.33106516618687</v>
      </c>
      <c r="S11" s="1">
        <v>85.41481287621042</v>
      </c>
      <c r="T11" s="1">
        <v>108.03454593038471</v>
      </c>
      <c r="U11" s="1">
        <v>0</v>
      </c>
      <c r="V11" s="1">
        <v>91.1541481287621</v>
      </c>
      <c r="W11" s="1">
        <v>0</v>
      </c>
      <c r="X11" s="1">
        <v>597.4310389950275</v>
      </c>
      <c r="Y11" s="1">
        <v>8.440198900811305</v>
      </c>
      <c r="Z11" s="1">
        <v>6.752159120649044</v>
      </c>
      <c r="AA11" s="1">
        <v>3.376079560324522</v>
      </c>
      <c r="AB11" s="1">
        <v>12900</v>
      </c>
    </row>
    <row r="12" spans="1:28" s="51" customFormat="1" ht="12">
      <c r="A12" s="58" t="s">
        <v>55</v>
      </c>
      <c r="B12" s="34"/>
      <c r="C12" s="34"/>
      <c r="D12" s="34">
        <f>+D11+D10+D9</f>
        <v>4389.905595383327</v>
      </c>
      <c r="E12" s="34">
        <f aca="true" t="shared" si="0" ref="E12:T12">+E11+E10+E9</f>
        <v>2630.884442036917</v>
      </c>
      <c r="F12" s="34">
        <f t="shared" si="0"/>
        <v>1866.2241039900905</v>
      </c>
      <c r="G12" s="34">
        <f t="shared" si="0"/>
        <v>9770.491200387092</v>
      </c>
      <c r="H12" s="34">
        <f t="shared" si="0"/>
        <v>2456.6815123145643</v>
      </c>
      <c r="I12" s="34">
        <f t="shared" si="0"/>
        <v>390.2942602692235</v>
      </c>
      <c r="J12" s="34">
        <f t="shared" si="0"/>
        <v>264.16361646942397</v>
      </c>
      <c r="K12" s="34">
        <f t="shared" si="0"/>
        <v>10256.721684205344</v>
      </c>
      <c r="L12" s="34">
        <f t="shared" si="0"/>
        <v>854.1813196808814</v>
      </c>
      <c r="M12" s="34">
        <f t="shared" si="0"/>
        <v>941.9149264875658</v>
      </c>
      <c r="N12" s="34">
        <f t="shared" si="0"/>
        <v>8.198949793387188</v>
      </c>
      <c r="O12" s="34">
        <f t="shared" si="0"/>
        <v>214.0095424497717</v>
      </c>
      <c r="P12" s="34">
        <f t="shared" si="0"/>
        <v>39.109977789570664</v>
      </c>
      <c r="Q12" s="34">
        <f t="shared" si="0"/>
        <v>52.09741796541892</v>
      </c>
      <c r="R12" s="59">
        <f t="shared" si="0"/>
        <v>305.2169382047613</v>
      </c>
      <c r="S12" s="34">
        <f t="shared" si="0"/>
        <v>386.7010528120993</v>
      </c>
      <c r="T12" s="34">
        <f t="shared" si="0"/>
        <v>606.8589690174522</v>
      </c>
      <c r="U12" s="34">
        <f aca="true" t="shared" si="1" ref="U12:AB12">+U11+U10+U9</f>
        <v>4.397101658097319</v>
      </c>
      <c r="V12" s="34">
        <f t="shared" si="1"/>
        <v>320.84105343119415</v>
      </c>
      <c r="W12" s="34">
        <f t="shared" si="1"/>
        <v>39.342953231470844</v>
      </c>
      <c r="X12" s="34">
        <f t="shared" si="1"/>
        <v>647.0154625331672</v>
      </c>
      <c r="Y12" s="34">
        <f t="shared" si="1"/>
        <v>442.46066759038735</v>
      </c>
      <c r="Z12" s="34">
        <f t="shared" si="1"/>
        <v>26.560880577823</v>
      </c>
      <c r="AA12" s="34">
        <f t="shared" si="1"/>
        <v>2090.94330992573</v>
      </c>
      <c r="AB12" s="34">
        <f t="shared" si="1"/>
        <v>38700</v>
      </c>
    </row>
    <row r="13" spans="1:28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57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51" customFormat="1" ht="12">
      <c r="A14" s="58" t="s">
        <v>56</v>
      </c>
      <c r="B14" s="34"/>
      <c r="C14" s="34"/>
      <c r="D14" s="34">
        <v>2222.3553173978</v>
      </c>
      <c r="E14" s="34">
        <v>1662.1223265635308</v>
      </c>
      <c r="F14" s="34">
        <v>3733.028827166614</v>
      </c>
      <c r="G14" s="34">
        <v>12129.710842505756</v>
      </c>
      <c r="H14" s="34">
        <v>6786.706778238791</v>
      </c>
      <c r="I14" s="34">
        <v>833.243622084045</v>
      </c>
      <c r="J14" s="34">
        <v>2905.0713177620123</v>
      </c>
      <c r="K14" s="34">
        <v>9087.595753289781</v>
      </c>
      <c r="L14" s="34">
        <v>1142.0950591563987</v>
      </c>
      <c r="M14" s="34">
        <v>8777.341422295322</v>
      </c>
      <c r="N14" s="34">
        <v>4.6261398909018965</v>
      </c>
      <c r="O14" s="34">
        <v>1281.4449797659574</v>
      </c>
      <c r="P14" s="34">
        <v>755.3427605595539</v>
      </c>
      <c r="Q14" s="34">
        <v>840.5615820345811</v>
      </c>
      <c r="R14" s="59">
        <v>3825.3669966290518</v>
      </c>
      <c r="S14" s="34">
        <v>1454.4908671879007</v>
      </c>
      <c r="T14" s="34">
        <v>148.65844481791476</v>
      </c>
      <c r="U14" s="34">
        <v>1727.7005783419027</v>
      </c>
      <c r="V14" s="34">
        <v>515.2427347998034</v>
      </c>
      <c r="W14" s="34">
        <v>814.1804467685292</v>
      </c>
      <c r="X14" s="34"/>
      <c r="Y14" s="34">
        <v>1818.3054924096127</v>
      </c>
      <c r="Z14" s="34">
        <v>648.0543394221769</v>
      </c>
      <c r="AA14" s="34">
        <v>2200.4691500742706</v>
      </c>
      <c r="AB14" s="34">
        <v>62489.334159999926</v>
      </c>
    </row>
    <row r="15" s="51" customFormat="1" ht="12"/>
    <row r="16" spans="1:28" s="51" customFormat="1" ht="12">
      <c r="A16" s="58" t="s">
        <v>57</v>
      </c>
      <c r="B16" s="34"/>
      <c r="C16" s="34"/>
      <c r="D16" s="34">
        <v>26933</v>
      </c>
      <c r="E16" s="34"/>
      <c r="F16" s="34">
        <v>1001</v>
      </c>
      <c r="G16" s="34"/>
      <c r="H16" s="34">
        <v>2913.2</v>
      </c>
      <c r="I16" s="34">
        <v>1379</v>
      </c>
      <c r="J16" s="34"/>
      <c r="K16" s="34"/>
      <c r="L16" s="34">
        <v>1076</v>
      </c>
      <c r="M16" s="34">
        <v>1172</v>
      </c>
      <c r="N16" s="34"/>
      <c r="O16" s="34"/>
      <c r="P16" s="34"/>
      <c r="Q16" s="34"/>
      <c r="R16" s="59"/>
      <c r="S16" s="34"/>
      <c r="T16" s="34"/>
      <c r="U16" s="34"/>
      <c r="V16" s="34"/>
      <c r="W16" s="34"/>
      <c r="X16" s="34">
        <v>21356</v>
      </c>
      <c r="Y16" s="34"/>
      <c r="Z16" s="34"/>
      <c r="AA16" s="34"/>
      <c r="AB16" s="34">
        <v>54979.2</v>
      </c>
    </row>
    <row r="17" spans="1:28" ht="12">
      <c r="A17" s="26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57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2">
      <c r="A18" s="2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57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2">
      <c r="A19" s="2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57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2">
      <c r="A20" s="26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57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4:28" ht="12">
      <c r="D21" s="51">
        <f>SUM(D16:D20)</f>
        <v>26933</v>
      </c>
      <c r="E21" s="51">
        <f aca="true" t="shared" si="2" ref="E21:T21">SUM(E16:E20)</f>
        <v>0</v>
      </c>
      <c r="F21" s="51">
        <f t="shared" si="2"/>
        <v>1001</v>
      </c>
      <c r="G21" s="51">
        <f t="shared" si="2"/>
        <v>0</v>
      </c>
      <c r="H21" s="51">
        <f t="shared" si="2"/>
        <v>2913.2</v>
      </c>
      <c r="I21" s="51">
        <f t="shared" si="2"/>
        <v>1379</v>
      </c>
      <c r="J21" s="51">
        <f t="shared" si="2"/>
        <v>0</v>
      </c>
      <c r="K21" s="51">
        <f t="shared" si="2"/>
        <v>0</v>
      </c>
      <c r="L21" s="51">
        <f t="shared" si="2"/>
        <v>1076</v>
      </c>
      <c r="M21" s="51">
        <f t="shared" si="2"/>
        <v>1172</v>
      </c>
      <c r="N21" s="51">
        <f t="shared" si="2"/>
        <v>0</v>
      </c>
      <c r="O21" s="51">
        <f t="shared" si="2"/>
        <v>0</v>
      </c>
      <c r="P21" s="51">
        <f t="shared" si="2"/>
        <v>0</v>
      </c>
      <c r="Q21" s="51">
        <f t="shared" si="2"/>
        <v>0</v>
      </c>
      <c r="R21" s="51">
        <f t="shared" si="2"/>
        <v>0</v>
      </c>
      <c r="S21" s="51">
        <f t="shared" si="2"/>
        <v>0</v>
      </c>
      <c r="T21" s="51">
        <f t="shared" si="2"/>
        <v>0</v>
      </c>
      <c r="U21" s="51">
        <f aca="true" t="shared" si="3" ref="U21:AB21">SUM(U16:U20)</f>
        <v>0</v>
      </c>
      <c r="V21" s="51">
        <f t="shared" si="3"/>
        <v>0</v>
      </c>
      <c r="W21" s="51">
        <f t="shared" si="3"/>
        <v>0</v>
      </c>
      <c r="X21" s="51">
        <f t="shared" si="3"/>
        <v>21356</v>
      </c>
      <c r="Y21" s="51">
        <f t="shared" si="3"/>
        <v>0</v>
      </c>
      <c r="Z21" s="51">
        <f t="shared" si="3"/>
        <v>0</v>
      </c>
      <c r="AA21" s="51">
        <f t="shared" si="3"/>
        <v>0</v>
      </c>
      <c r="AB21" s="51">
        <f t="shared" si="3"/>
        <v>54979.2</v>
      </c>
    </row>
    <row r="22" spans="4:28" ht="12">
      <c r="D22" s="51">
        <f>+D21+D14+D12</f>
        <v>33545.26091278113</v>
      </c>
      <c r="E22" s="51">
        <f aca="true" t="shared" si="4" ref="E22:T22">+E21+E14+E12</f>
        <v>4293.006768600448</v>
      </c>
      <c r="F22" s="51">
        <f t="shared" si="4"/>
        <v>6600.252931156705</v>
      </c>
      <c r="G22" s="51">
        <f t="shared" si="4"/>
        <v>21900.202042892848</v>
      </c>
      <c r="H22" s="51">
        <f t="shared" si="4"/>
        <v>12156.588290553354</v>
      </c>
      <c r="I22" s="51">
        <f t="shared" si="4"/>
        <v>2602.5378823532683</v>
      </c>
      <c r="J22" s="51">
        <f t="shared" si="4"/>
        <v>3169.2349342314365</v>
      </c>
      <c r="K22" s="51">
        <f t="shared" si="4"/>
        <v>19344.317437495127</v>
      </c>
      <c r="L22" s="51">
        <f t="shared" si="4"/>
        <v>3072.2763788372804</v>
      </c>
      <c r="M22" s="51">
        <f t="shared" si="4"/>
        <v>10891.256348782887</v>
      </c>
      <c r="N22" s="51">
        <f t="shared" si="4"/>
        <v>12.825089684289084</v>
      </c>
      <c r="O22" s="51">
        <f t="shared" si="4"/>
        <v>1495.4545222157292</v>
      </c>
      <c r="P22" s="51">
        <f t="shared" si="4"/>
        <v>794.4527383491245</v>
      </c>
      <c r="Q22" s="51">
        <f t="shared" si="4"/>
        <v>892.659</v>
      </c>
      <c r="R22" s="51">
        <f t="shared" si="4"/>
        <v>4130.583934833813</v>
      </c>
      <c r="S22" s="51">
        <f t="shared" si="4"/>
        <v>1841.19192</v>
      </c>
      <c r="T22" s="51">
        <f t="shared" si="4"/>
        <v>755.5174138353669</v>
      </c>
      <c r="U22" s="51">
        <f aca="true" t="shared" si="5" ref="U22:AB22">+U21+U14+U12</f>
        <v>1732.09768</v>
      </c>
      <c r="V22" s="51">
        <f t="shared" si="5"/>
        <v>836.0837882309976</v>
      </c>
      <c r="W22" s="51">
        <f t="shared" si="5"/>
        <v>853.5234</v>
      </c>
      <c r="X22" s="51">
        <f t="shared" si="5"/>
        <v>22003.015462533167</v>
      </c>
      <c r="Y22" s="51">
        <f t="shared" si="5"/>
        <v>2260.76616</v>
      </c>
      <c r="Z22" s="51">
        <f t="shared" si="5"/>
        <v>674.6152199999999</v>
      </c>
      <c r="AA22" s="51">
        <f t="shared" si="5"/>
        <v>4291.4124600000005</v>
      </c>
      <c r="AB22" s="51">
        <f t="shared" si="5"/>
        <v>156168.53415999992</v>
      </c>
    </row>
    <row r="23" spans="1:28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7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2">
      <c r="A24" s="26" t="s">
        <v>58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57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2">
      <c r="A25" s="1"/>
      <c r="B25" s="1" t="s">
        <v>59</v>
      </c>
      <c r="C25" s="1"/>
      <c r="D25" s="1">
        <v>5328.389340169358</v>
      </c>
      <c r="E25" s="1">
        <v>10426.786279795817</v>
      </c>
      <c r="F25" s="1">
        <v>2302.6056094099113</v>
      </c>
      <c r="G25" s="1">
        <v>18285.245155304234</v>
      </c>
      <c r="H25" s="1">
        <v>7473.590783922266</v>
      </c>
      <c r="I25" s="1">
        <v>1260.5431377315942</v>
      </c>
      <c r="J25" s="1">
        <v>8.409016540728526</v>
      </c>
      <c r="K25" s="1">
        <v>48712.0282684792</v>
      </c>
      <c r="L25" s="1">
        <v>3074.1298673632323</v>
      </c>
      <c r="M25" s="1">
        <v>17.243872463612956</v>
      </c>
      <c r="N25" s="1">
        <v>131.65878202817132</v>
      </c>
      <c r="O25" s="1">
        <v>389.0045977842708</v>
      </c>
      <c r="P25" s="1"/>
      <c r="Q25" s="1"/>
      <c r="R25" s="57"/>
      <c r="S25" s="1">
        <v>34.97201302072054</v>
      </c>
      <c r="T25" s="1">
        <v>68.79468151007718</v>
      </c>
      <c r="U25" s="1">
        <v>171.5</v>
      </c>
      <c r="V25" s="1">
        <v>3.5015944768084153</v>
      </c>
      <c r="W25" s="1"/>
      <c r="X25" s="1"/>
      <c r="Y25" s="1"/>
      <c r="Z25" s="1"/>
      <c r="AA25" s="1"/>
      <c r="AB25" s="1">
        <v>97688.40299999998</v>
      </c>
    </row>
    <row r="26" spans="1:28" ht="12">
      <c r="A26" s="1"/>
      <c r="B26" s="1" t="s">
        <v>60</v>
      </c>
      <c r="C26" s="1"/>
      <c r="D26" s="1">
        <v>485.85732704950897</v>
      </c>
      <c r="E26" s="1">
        <v>9120.034491603734</v>
      </c>
      <c r="F26" s="1">
        <v>595.5390594333849</v>
      </c>
      <c r="G26" s="1">
        <v>2023.4244218029312</v>
      </c>
      <c r="H26" s="1">
        <v>1151.5575055243755</v>
      </c>
      <c r="I26" s="1">
        <v>60.99831991513671</v>
      </c>
      <c r="J26" s="1">
        <v>88.13804922783575</v>
      </c>
      <c r="K26" s="1">
        <v>1538.3949740256635</v>
      </c>
      <c r="L26" s="1">
        <v>229.20261379948678</v>
      </c>
      <c r="M26" s="1">
        <v>59.75101875349761</v>
      </c>
      <c r="N26" s="1">
        <v>7.163128287539597</v>
      </c>
      <c r="O26" s="1">
        <v>0</v>
      </c>
      <c r="P26" s="1"/>
      <c r="Q26" s="1"/>
      <c r="R26" s="57"/>
      <c r="S26" s="1">
        <v>163.05724863015504</v>
      </c>
      <c r="T26" s="1">
        <v>458.2334646545559</v>
      </c>
      <c r="U26" s="1">
        <v>40.65</v>
      </c>
      <c r="V26" s="1">
        <v>172.9983772921941</v>
      </c>
      <c r="W26" s="1"/>
      <c r="X26" s="1"/>
      <c r="Y26" s="1"/>
      <c r="Z26" s="1"/>
      <c r="AA26" s="1"/>
      <c r="AB26" s="1">
        <v>16195</v>
      </c>
    </row>
    <row r="27" spans="1:28" ht="12">
      <c r="A27" s="1"/>
      <c r="B27" s="1" t="s">
        <v>61</v>
      </c>
      <c r="C27" s="1"/>
      <c r="D27" s="1"/>
      <c r="E27" s="1"/>
      <c r="F27" s="1"/>
      <c r="G27" s="1"/>
      <c r="H27" s="1"/>
      <c r="I27" s="1"/>
      <c r="J27" s="1">
        <v>2677</v>
      </c>
      <c r="K27" s="1"/>
      <c r="L27" s="1"/>
      <c r="M27" s="1">
        <v>2583</v>
      </c>
      <c r="N27" s="1"/>
      <c r="O27" s="1"/>
      <c r="P27" s="1"/>
      <c r="Q27" s="1"/>
      <c r="R27" s="57"/>
      <c r="S27" s="1"/>
      <c r="T27" s="1"/>
      <c r="U27" s="1">
        <v>5</v>
      </c>
      <c r="V27" s="1"/>
      <c r="W27" s="1"/>
      <c r="X27" s="1"/>
      <c r="Y27" s="1"/>
      <c r="Z27" s="1"/>
      <c r="AA27" s="1"/>
      <c r="AB27" s="1">
        <v>5265</v>
      </c>
    </row>
    <row r="28" spans="1:28" ht="12">
      <c r="A28" s="1"/>
      <c r="B28" s="1" t="s">
        <v>62</v>
      </c>
      <c r="C28" s="1"/>
      <c r="D28" s="1">
        <v>24.3865</v>
      </c>
      <c r="E28" s="1">
        <v>0</v>
      </c>
      <c r="F28" s="1">
        <v>282.6425</v>
      </c>
      <c r="G28" s="1">
        <v>57.9295</v>
      </c>
      <c r="H28" s="1">
        <v>9.457</v>
      </c>
      <c r="I28" s="1">
        <v>0</v>
      </c>
      <c r="J28" s="1">
        <v>0</v>
      </c>
      <c r="K28" s="1">
        <v>35.87</v>
      </c>
      <c r="L28" s="1">
        <v>45.2815</v>
      </c>
      <c r="M28" s="1">
        <v>0</v>
      </c>
      <c r="N28" s="1">
        <v>0</v>
      </c>
      <c r="O28" s="1">
        <v>0</v>
      </c>
      <c r="P28" s="1"/>
      <c r="Q28" s="1"/>
      <c r="R28" s="57"/>
      <c r="S28" s="1">
        <v>1.618</v>
      </c>
      <c r="T28" s="1">
        <v>102.0115</v>
      </c>
      <c r="U28" s="1">
        <v>787</v>
      </c>
      <c r="V28" s="1">
        <v>51.5065</v>
      </c>
      <c r="W28" s="1"/>
      <c r="X28" s="1">
        <v>150</v>
      </c>
      <c r="Y28" s="1"/>
      <c r="Z28" s="1"/>
      <c r="AA28" s="1"/>
      <c r="AB28" s="1">
        <v>1397.703</v>
      </c>
    </row>
    <row r="29" spans="1:28" s="51" customFormat="1" ht="12">
      <c r="A29" s="58" t="s">
        <v>63</v>
      </c>
      <c r="B29" s="34"/>
      <c r="C29" s="34"/>
      <c r="D29" s="34">
        <f>SUM(D25:D28)</f>
        <v>5838.633167218866</v>
      </c>
      <c r="E29" s="34">
        <f aca="true" t="shared" si="6" ref="E29:T29">SUM(E25:E28)</f>
        <v>19546.82077139955</v>
      </c>
      <c r="F29" s="34">
        <f t="shared" si="6"/>
        <v>3180.787168843296</v>
      </c>
      <c r="G29" s="34">
        <f t="shared" si="6"/>
        <v>20366.599077107163</v>
      </c>
      <c r="H29" s="34">
        <f t="shared" si="6"/>
        <v>8634.605289446643</v>
      </c>
      <c r="I29" s="34">
        <f t="shared" si="6"/>
        <v>1321.541457646731</v>
      </c>
      <c r="J29" s="34">
        <f t="shared" si="6"/>
        <v>2773.547065768564</v>
      </c>
      <c r="K29" s="34">
        <f t="shared" si="6"/>
        <v>50286.293242504864</v>
      </c>
      <c r="L29" s="34">
        <f t="shared" si="6"/>
        <v>3348.613981162719</v>
      </c>
      <c r="M29" s="34">
        <f t="shared" si="6"/>
        <v>2659.9948912171108</v>
      </c>
      <c r="N29" s="34">
        <f t="shared" si="6"/>
        <v>138.8219103157109</v>
      </c>
      <c r="O29" s="34">
        <f t="shared" si="6"/>
        <v>389.0045977842708</v>
      </c>
      <c r="P29" s="34">
        <f t="shared" si="6"/>
        <v>0</v>
      </c>
      <c r="Q29" s="34">
        <f t="shared" si="6"/>
        <v>0</v>
      </c>
      <c r="R29" s="34">
        <f t="shared" si="6"/>
        <v>0</v>
      </c>
      <c r="S29" s="34">
        <f t="shared" si="6"/>
        <v>199.64726165087558</v>
      </c>
      <c r="T29" s="34">
        <f t="shared" si="6"/>
        <v>629.039646164633</v>
      </c>
      <c r="U29" s="34">
        <f aca="true" t="shared" si="7" ref="U29:AB29">SUM(U25:U28)</f>
        <v>1004.15</v>
      </c>
      <c r="V29" s="34">
        <f t="shared" si="7"/>
        <v>228.00647176900253</v>
      </c>
      <c r="W29" s="34">
        <f t="shared" si="7"/>
        <v>0</v>
      </c>
      <c r="X29" s="34">
        <f t="shared" si="7"/>
        <v>150</v>
      </c>
      <c r="Y29" s="34">
        <f t="shared" si="7"/>
        <v>0</v>
      </c>
      <c r="Z29" s="34">
        <f t="shared" si="7"/>
        <v>0</v>
      </c>
      <c r="AA29" s="34">
        <f t="shared" si="7"/>
        <v>0</v>
      </c>
      <c r="AB29" s="34">
        <f t="shared" si="7"/>
        <v>120546.10599999997</v>
      </c>
    </row>
    <row r="30" spans="1:28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57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s="51" customFormat="1" ht="12">
      <c r="A31" s="58" t="s">
        <v>64</v>
      </c>
      <c r="B31" s="34"/>
      <c r="C31" s="34"/>
      <c r="D31" s="34">
        <v>1918.9967199999999</v>
      </c>
      <c r="E31" s="34">
        <v>60.75036</v>
      </c>
      <c r="F31" s="34">
        <v>864.9334</v>
      </c>
      <c r="G31" s="34">
        <v>16206.65008</v>
      </c>
      <c r="H31" s="34">
        <v>342.96772000000004</v>
      </c>
      <c r="I31" s="34">
        <v>0.54556</v>
      </c>
      <c r="J31" s="34">
        <v>0</v>
      </c>
      <c r="K31" s="34">
        <v>11517.92712</v>
      </c>
      <c r="L31" s="34">
        <v>580.67824</v>
      </c>
      <c r="M31" s="34">
        <v>812.77216</v>
      </c>
      <c r="N31" s="34"/>
      <c r="O31" s="34">
        <v>448.69688</v>
      </c>
      <c r="P31" s="34"/>
      <c r="Q31" s="34"/>
      <c r="R31" s="59"/>
      <c r="S31" s="34">
        <v>7.11528</v>
      </c>
      <c r="T31" s="34">
        <v>185.55204</v>
      </c>
      <c r="U31" s="34">
        <v>0.07912000000000001</v>
      </c>
      <c r="V31" s="34">
        <v>357.30684</v>
      </c>
      <c r="W31" s="34">
        <v>74.8236</v>
      </c>
      <c r="X31" s="34">
        <v>102.87256</v>
      </c>
      <c r="Y31" s="34">
        <v>1771.4434400000002</v>
      </c>
      <c r="Z31" s="34">
        <v>43.533480000000004</v>
      </c>
      <c r="AA31" s="34">
        <v>5714.26904</v>
      </c>
      <c r="AB31" s="34">
        <v>41011.913640000006</v>
      </c>
    </row>
    <row r="32" spans="1:28" s="51" customFormat="1" ht="12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59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51" customFormat="1" ht="12">
      <c r="A33" s="58" t="s">
        <v>65</v>
      </c>
      <c r="B33" s="34"/>
      <c r="C33" s="34"/>
      <c r="D33" s="34">
        <v>41302.890799999994</v>
      </c>
      <c r="E33" s="34">
        <v>23900.5779</v>
      </c>
      <c r="F33" s="34">
        <v>10645.9735</v>
      </c>
      <c r="G33" s="34">
        <v>58473.4512</v>
      </c>
      <c r="H33" s="34">
        <v>21134.1613</v>
      </c>
      <c r="I33" s="34">
        <v>3924.6249</v>
      </c>
      <c r="J33" s="34">
        <v>5942.782</v>
      </c>
      <c r="K33" s="34">
        <v>81148.53779999999</v>
      </c>
      <c r="L33" s="34">
        <v>7001.5686</v>
      </c>
      <c r="M33" s="34">
        <v>14364.0234</v>
      </c>
      <c r="N33" s="34">
        <v>151.647</v>
      </c>
      <c r="O33" s="34">
        <v>2333.156</v>
      </c>
      <c r="P33" s="34">
        <v>994.1</v>
      </c>
      <c r="Q33" s="34">
        <v>892.659</v>
      </c>
      <c r="R33" s="59">
        <v>4219.915</v>
      </c>
      <c r="S33" s="34">
        <v>1848.3072</v>
      </c>
      <c r="T33" s="34">
        <v>1570.1091000000001</v>
      </c>
      <c r="U33" s="34">
        <v>2736.3268</v>
      </c>
      <c r="V33" s="34">
        <v>1421.3971000000001</v>
      </c>
      <c r="W33" s="34">
        <v>928.347</v>
      </c>
      <c r="X33" s="34">
        <v>22255.873399999997</v>
      </c>
      <c r="Y33" s="34">
        <v>4032.2096</v>
      </c>
      <c r="Z33" s="34">
        <v>718.1487</v>
      </c>
      <c r="AA33" s="34">
        <v>10005.6815</v>
      </c>
      <c r="AB33" s="34">
        <v>317726.55379999994</v>
      </c>
    </row>
    <row r="34" spans="1:28" ht="1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7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2">
      <c r="A35" s="26" t="s">
        <v>66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57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2">
      <c r="A36" s="1"/>
      <c r="B36" s="1" t="s">
        <v>67</v>
      </c>
      <c r="C36" s="1"/>
      <c r="D36" s="1">
        <v>1421.898289587502</v>
      </c>
      <c r="E36" s="1">
        <v>422.9210324695012</v>
      </c>
      <c r="F36" s="1">
        <v>232.7145953607843</v>
      </c>
      <c r="G36" s="1">
        <v>1683.882494374678</v>
      </c>
      <c r="H36" s="1">
        <v>418.55753914866136</v>
      </c>
      <c r="I36" s="1">
        <v>113.523067838758</v>
      </c>
      <c r="J36" s="1">
        <v>94.79188110934774</v>
      </c>
      <c r="K36" s="1">
        <v>1734.8610107749387</v>
      </c>
      <c r="L36" s="1">
        <v>149.62768510181158</v>
      </c>
      <c r="M36" s="1">
        <v>336.80214709746633</v>
      </c>
      <c r="N36" s="1">
        <v>4.071810835004037</v>
      </c>
      <c r="O36" s="1">
        <v>61.029453644903015</v>
      </c>
      <c r="P36" s="1">
        <v>29.40009153681068</v>
      </c>
      <c r="Q36" s="1">
        <v>34.128163208632635</v>
      </c>
      <c r="R36" s="57">
        <v>124.55770839034633</v>
      </c>
      <c r="S36" s="1">
        <v>35.753892147627454</v>
      </c>
      <c r="T36" s="1">
        <v>45.48847960719521</v>
      </c>
      <c r="U36" s="1">
        <v>101.72454377325565</v>
      </c>
      <c r="V36" s="1">
        <v>49.25087883286006</v>
      </c>
      <c r="W36" s="1">
        <v>56.46194235465855</v>
      </c>
      <c r="X36" s="1">
        <v>372.0884118424448</v>
      </c>
      <c r="Y36" s="1">
        <v>171.2838203196913</v>
      </c>
      <c r="Z36" s="1">
        <v>15.024343720699056</v>
      </c>
      <c r="AA36" s="1">
        <v>414.71442531276887</v>
      </c>
      <c r="AB36" s="1">
        <f>SUM(D36:AA36)-R36</f>
        <v>8000.000000000001</v>
      </c>
    </row>
    <row r="37" spans="1:28" ht="12">
      <c r="A37" s="1"/>
      <c r="B37" s="1" t="s">
        <v>68</v>
      </c>
      <c r="C37" s="1"/>
      <c r="D37" s="1">
        <v>4238.7835</v>
      </c>
      <c r="E37" s="1">
        <v>449.3825</v>
      </c>
      <c r="F37" s="1">
        <v>567.742</v>
      </c>
      <c r="G37" s="1">
        <v>6524.413</v>
      </c>
      <c r="H37" s="1">
        <v>3147.4765</v>
      </c>
      <c r="I37" s="1">
        <v>246.6345</v>
      </c>
      <c r="J37" s="1">
        <v>265.118</v>
      </c>
      <c r="K37" s="1">
        <v>6617.3555</v>
      </c>
      <c r="L37" s="1">
        <v>780.6645</v>
      </c>
      <c r="M37" s="1">
        <v>1749.671</v>
      </c>
      <c r="N37" s="1">
        <v>111.041</v>
      </c>
      <c r="O37" s="1">
        <v>7.798</v>
      </c>
      <c r="P37" s="1">
        <v>62.069</v>
      </c>
      <c r="Q37" s="1">
        <v>135.296</v>
      </c>
      <c r="R37" s="57">
        <v>205.163</v>
      </c>
      <c r="S37" s="1">
        <v>58.3765</v>
      </c>
      <c r="T37" s="1">
        <v>80.759</v>
      </c>
      <c r="U37" s="1">
        <v>43.309</v>
      </c>
      <c r="V37" s="1">
        <v>85.806</v>
      </c>
      <c r="W37" s="1">
        <v>50.883</v>
      </c>
      <c r="X37" s="1">
        <v>3670.842</v>
      </c>
      <c r="Y37" s="1">
        <v>1066.8875</v>
      </c>
      <c r="Z37" s="1">
        <v>106.876</v>
      </c>
      <c r="AA37" s="1">
        <v>443.6215</v>
      </c>
      <c r="AB37" s="1">
        <v>30510.8055</v>
      </c>
    </row>
    <row r="38" spans="1:28" ht="12">
      <c r="A38" s="1"/>
      <c r="B38" s="1" t="s">
        <v>69</v>
      </c>
      <c r="C38" s="1"/>
      <c r="D38" s="1">
        <v>9119.53109</v>
      </c>
      <c r="E38" s="1">
        <v>4105.784747944237</v>
      </c>
      <c r="F38" s="1">
        <v>2139.33926856577</v>
      </c>
      <c r="G38" s="1">
        <v>13079.138975683887</v>
      </c>
      <c r="H38" s="1">
        <v>4934.581309205248</v>
      </c>
      <c r="I38" s="1">
        <v>931.7571942537154</v>
      </c>
      <c r="J38" s="1">
        <v>1004.8542452801056</v>
      </c>
      <c r="K38" s="1">
        <v>18906.79054998039</v>
      </c>
      <c r="L38" s="1">
        <v>1649.575383159231</v>
      </c>
      <c r="M38" s="1">
        <v>2479.0453591180517</v>
      </c>
      <c r="N38" s="1">
        <v>70.63302123804027</v>
      </c>
      <c r="O38" s="1">
        <v>292.0906183036873</v>
      </c>
      <c r="P38" s="1">
        <v>105.45272302335486</v>
      </c>
      <c r="Q38" s="1">
        <v>155.12757600737638</v>
      </c>
      <c r="R38" s="57">
        <v>552.6709173344185</v>
      </c>
      <c r="S38" s="1">
        <v>276.45867125016554</v>
      </c>
      <c r="T38" s="1">
        <v>439.7622447773508</v>
      </c>
      <c r="U38" s="1">
        <v>283.7211720866887</v>
      </c>
      <c r="V38" s="1">
        <v>356.2404778180878</v>
      </c>
      <c r="W38" s="1">
        <v>156.8700894068436</v>
      </c>
      <c r="X38" s="1">
        <v>2917.1460248395765</v>
      </c>
      <c r="Y38" s="1">
        <v>1093.766613201432</v>
      </c>
      <c r="Z38" s="1">
        <v>93.38341229359247</v>
      </c>
      <c r="AA38" s="1">
        <v>1429.5494297787006</v>
      </c>
      <c r="AB38" s="1">
        <v>66020.60019721554</v>
      </c>
    </row>
    <row r="39" spans="1:28" ht="1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57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s="51" customFormat="1" ht="12">
      <c r="A40" s="58" t="s">
        <v>70</v>
      </c>
      <c r="B40" s="34"/>
      <c r="C40" s="34"/>
      <c r="D40" s="34">
        <f>SUM(D33:D38)</f>
        <v>56083.1036795875</v>
      </c>
      <c r="E40" s="34">
        <f aca="true" t="shared" si="8" ref="E40:T40">SUM(E33:E38)</f>
        <v>28878.66618041374</v>
      </c>
      <c r="F40" s="34">
        <f t="shared" si="8"/>
        <v>13585.769363926556</v>
      </c>
      <c r="G40" s="34">
        <f t="shared" si="8"/>
        <v>79760.88567005857</v>
      </c>
      <c r="H40" s="34">
        <f t="shared" si="8"/>
        <v>29634.77664835391</v>
      </c>
      <c r="I40" s="34">
        <f t="shared" si="8"/>
        <v>5216.539662092473</v>
      </c>
      <c r="J40" s="34">
        <f t="shared" si="8"/>
        <v>7307.546126389454</v>
      </c>
      <c r="K40" s="34">
        <f t="shared" si="8"/>
        <v>108407.54486075533</v>
      </c>
      <c r="L40" s="34">
        <f t="shared" si="8"/>
        <v>9581.436168261043</v>
      </c>
      <c r="M40" s="34">
        <f t="shared" si="8"/>
        <v>18929.541906215516</v>
      </c>
      <c r="N40" s="34">
        <f t="shared" si="8"/>
        <v>337.3928320730443</v>
      </c>
      <c r="O40" s="34">
        <f t="shared" si="8"/>
        <v>2694.07407194859</v>
      </c>
      <c r="P40" s="34">
        <f t="shared" si="8"/>
        <v>1191.0218145601655</v>
      </c>
      <c r="Q40" s="34">
        <f t="shared" si="8"/>
        <v>1217.210739216009</v>
      </c>
      <c r="R40" s="34">
        <f t="shared" si="8"/>
        <v>5102.306625724765</v>
      </c>
      <c r="S40" s="34">
        <f t="shared" si="8"/>
        <v>2218.896263397793</v>
      </c>
      <c r="T40" s="34">
        <f t="shared" si="8"/>
        <v>2136.1188243845463</v>
      </c>
      <c r="U40" s="34">
        <f aca="true" t="shared" si="9" ref="U40:AB40">SUM(U33:U38)</f>
        <v>3165.0815158599444</v>
      </c>
      <c r="V40" s="34">
        <f t="shared" si="9"/>
        <v>1912.694456650948</v>
      </c>
      <c r="W40" s="34">
        <f t="shared" si="9"/>
        <v>1192.562031761502</v>
      </c>
      <c r="X40" s="34">
        <f t="shared" si="9"/>
        <v>29215.94983668202</v>
      </c>
      <c r="Y40" s="34">
        <f t="shared" si="9"/>
        <v>6364.1475335211235</v>
      </c>
      <c r="Z40" s="34">
        <f t="shared" si="9"/>
        <v>933.4324560142916</v>
      </c>
      <c r="AA40" s="34">
        <f t="shared" si="9"/>
        <v>12293.566855091469</v>
      </c>
      <c r="AB40" s="34">
        <f t="shared" si="9"/>
        <v>422257.95949721546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421875" style="0" customWidth="1"/>
    <col min="2" max="2" width="2.28125" style="0" customWidth="1"/>
    <col min="3" max="3" width="20.57421875" style="0" customWidth="1"/>
    <col min="4" max="4" width="2.00390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143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0</v>
      </c>
      <c r="F11" s="1">
        <f>+E11*1.042</f>
        <v>0</v>
      </c>
      <c r="G11" s="1"/>
      <c r="H11" s="37" t="e">
        <f>(+F11/E11)-1</f>
        <v>#DIV/0!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49.584423538139774</v>
      </c>
      <c r="F12" s="1">
        <f>+E12*1.042</f>
        <v>51.66696932674164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597.4310389950275</v>
      </c>
      <c r="F13" s="24">
        <f>+E13*1.042</f>
        <v>622.5231426328187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647.0154625331672</v>
      </c>
      <c r="F14" s="34">
        <f>SUM(F11:F13)</f>
        <v>674.1901119595603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/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>
        <v>21356</v>
      </c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21356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22003.015462533167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150</v>
      </c>
      <c r="F30" s="31">
        <f>+E30*1.03</f>
        <v>154.5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150</v>
      </c>
      <c r="F31" s="34">
        <f>+E31*1.03</f>
        <v>154.5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102.87256</v>
      </c>
      <c r="F33" s="34">
        <f>+E33</f>
        <v>102.87256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22255.873399999997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372</v>
      </c>
      <c r="F38" s="1">
        <f>+E38*1.036</f>
        <v>385.392</v>
      </c>
      <c r="G38" s="1"/>
      <c r="H38" s="37">
        <f>(+F38/E38)-1</f>
        <v>0.03600000000000003</v>
      </c>
      <c r="I38" s="22"/>
      <c r="J38" s="22"/>
    </row>
    <row r="39" spans="1:10" ht="12.75">
      <c r="A39" s="21"/>
      <c r="B39" s="1"/>
      <c r="C39" s="1" t="s">
        <v>68</v>
      </c>
      <c r="D39" s="1"/>
      <c r="E39" s="1">
        <v>3670.842</v>
      </c>
      <c r="F39" s="1">
        <f>+E39*1.036</f>
        <v>3802.9923120000003</v>
      </c>
      <c r="G39" s="1"/>
      <c r="H39" s="37">
        <f>(+F39/E39)-1</f>
        <v>0.03600000000000003</v>
      </c>
      <c r="I39" s="22"/>
      <c r="J39" s="22"/>
    </row>
    <row r="40" spans="1:10" ht="12.75">
      <c r="A40" s="21"/>
      <c r="B40" s="1"/>
      <c r="C40" s="1" t="s">
        <v>103</v>
      </c>
      <c r="D40" s="1"/>
      <c r="E40" s="1">
        <v>2917.1460248395765</v>
      </c>
      <c r="F40" s="1">
        <f>+E40*1.036</f>
        <v>3022.1632817338013</v>
      </c>
      <c r="G40" s="1"/>
      <c r="H40" s="37">
        <f>(+F40/E40)-1</f>
        <v>0.03600000000000003</v>
      </c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29215.861424839575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29215.861424839575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74" bottom="0.59" header="0.5" footer="0.5"/>
  <pageSetup fitToHeight="1" fitToWidth="1" horizontalDpi="600" verticalDpi="600" orientation="portrait" scale="8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0" customWidth="1"/>
    <col min="2" max="2" width="1.8515625" style="0" customWidth="1"/>
    <col min="3" max="3" width="20.57421875" style="0" customWidth="1"/>
    <col min="4" max="4" width="1.5742187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144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/>
      <c r="F11" s="1">
        <f>+E11*1.042</f>
        <v>0</v>
      </c>
      <c r="G11" s="1"/>
      <c r="H11" s="37" t="e">
        <f>(+F11/E11)-1</f>
        <v>#DIV/0!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434.02046868957603</v>
      </c>
      <c r="F12" s="1">
        <f>+E12*1.042</f>
        <v>452.24932837453827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8.440198900811305</v>
      </c>
      <c r="F13" s="24">
        <f>+E13*1.042</f>
        <v>8.79468725464538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442.46066759038735</v>
      </c>
      <c r="F14" s="34">
        <f>SUM(F11:F13)</f>
        <v>461.04401562918366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1818.3054924096127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2260.76616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/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0</v>
      </c>
      <c r="F31" s="34">
        <f>+E31*1.03</f>
        <v>0</v>
      </c>
      <c r="G31" s="34">
        <f>SUM(G27:G30)</f>
        <v>0</v>
      </c>
      <c r="H31" s="37" t="e">
        <f t="shared" si="0"/>
        <v>#DIV/0!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1771.4434400000002</v>
      </c>
      <c r="F33" s="34">
        <f>+E33</f>
        <v>1771.4434400000002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4032.2096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171</v>
      </c>
      <c r="F38" s="1">
        <f>+E38*1.036</f>
        <v>177.156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1066.8875</v>
      </c>
      <c r="F39" s="1">
        <f>+E39*1.036</f>
        <v>1105.29545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1093.766613201432</v>
      </c>
      <c r="F40" s="1">
        <f>+E40*1.036</f>
        <v>1133.1422112766836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6363.863713201432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6363.863713201432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61" header="0.5" footer="0.5"/>
  <pageSetup fitToHeight="1" fitToWidth="1" horizontalDpi="600" verticalDpi="600" orientation="portrait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.8515625" style="0" customWidth="1"/>
    <col min="2" max="2" width="2.00390625" style="0" customWidth="1"/>
    <col min="3" max="3" width="20.57421875" style="0" customWidth="1"/>
    <col min="4" max="4" width="1.28515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145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0</v>
      </c>
      <c r="F11" s="1">
        <f>+E11*1.042</f>
        <v>0</v>
      </c>
      <c r="G11" s="1"/>
      <c r="H11" s="37" t="e">
        <f>(+F11/E11)-1</f>
        <v>#DIV/0!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19.808721457173956</v>
      </c>
      <c r="F12" s="1">
        <f>+E12*1.042</f>
        <v>20.64068775837526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6.752159120649044</v>
      </c>
      <c r="F13" s="24">
        <f>+E13*1.042</f>
        <v>7.035749803716304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26.560880577823</v>
      </c>
      <c r="F14" s="34">
        <f>SUM(F11:F13)</f>
        <v>27.676437562091564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648.0543394221769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674.6152199999999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/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0</v>
      </c>
      <c r="F31" s="34">
        <f>+E31*1.03</f>
        <v>0</v>
      </c>
      <c r="G31" s="34">
        <f>SUM(G27:G30)</f>
        <v>0</v>
      </c>
      <c r="H31" s="37" t="e">
        <f t="shared" si="0"/>
        <v>#DIV/0!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43.533480000000004</v>
      </c>
      <c r="F33" s="34">
        <f>+E33</f>
        <v>43.533480000000004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718.1487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15</v>
      </c>
      <c r="F38" s="1">
        <f>+E38*1.036</f>
        <v>15.540000000000001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106.876</v>
      </c>
      <c r="F39" s="1">
        <f>+E39*1.036</f>
        <v>110.72353600000001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93.38341229359247</v>
      </c>
      <c r="F40" s="1">
        <f>+E40*1.036</f>
        <v>96.7452151361618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933.4081122935925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2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933.4081122935925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" bottom="0.54" header="0.5" footer="0.5"/>
  <pageSetup fitToHeight="1" fitToWidth="1" horizontalDpi="600" verticalDpi="600" orientation="portrait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0" customWidth="1"/>
    <col min="2" max="2" width="2.14062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146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0</v>
      </c>
      <c r="F11" s="1">
        <f>+E11*1.042</f>
        <v>0</v>
      </c>
      <c r="G11" s="1"/>
      <c r="H11" s="37" t="e">
        <f>(+F11/E11)-1</f>
        <v>#DIV/0!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2087.5672303654055</v>
      </c>
      <c r="F12" s="1">
        <f>+E12*1.042</f>
        <v>2175.2450540407526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3.376079560324522</v>
      </c>
      <c r="F13" s="24">
        <f>+E13*1.042</f>
        <v>3.517874901858152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2090.94330992573</v>
      </c>
      <c r="F14" s="34">
        <f>SUM(F11:F13)</f>
        <v>2178.762928942611</v>
      </c>
      <c r="G14" s="34"/>
      <c r="H14" s="37">
        <f>(+F14/E14)-1</f>
        <v>0.04200000000000026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2200.4691500742706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4291.4124600000005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/>
      <c r="F27" s="1">
        <f>+E27*1.03</f>
        <v>0</v>
      </c>
      <c r="G27" s="1"/>
      <c r="H27" s="37" t="e">
        <f aca="true" t="shared" si="0" ref="H27:H33">(+F27/E27)-1</f>
        <v>#DIV/0!</v>
      </c>
      <c r="I27" s="22"/>
      <c r="J27" s="22"/>
    </row>
    <row r="28" spans="1:10" ht="12.75">
      <c r="A28" s="21"/>
      <c r="B28" s="1"/>
      <c r="C28" s="1" t="s">
        <v>60</v>
      </c>
      <c r="D28" s="1"/>
      <c r="E28" s="1"/>
      <c r="F28" s="1">
        <f>+E28*1.03</f>
        <v>0</v>
      </c>
      <c r="G28" s="1"/>
      <c r="H28" s="37" t="e">
        <f t="shared" si="0"/>
        <v>#DIV/0!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/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0</v>
      </c>
      <c r="F31" s="34">
        <f>+E31*1.03</f>
        <v>0</v>
      </c>
      <c r="G31" s="34">
        <f>SUM(G27:G30)</f>
        <v>0</v>
      </c>
      <c r="H31" s="37" t="e">
        <f t="shared" si="0"/>
        <v>#DIV/0!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5714.26904</v>
      </c>
      <c r="F33" s="34">
        <f>+E33</f>
        <v>5714.26904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10005.6815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415</v>
      </c>
      <c r="F38" s="1">
        <f>+E38*1.036</f>
        <v>429.94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443.6215</v>
      </c>
      <c r="F39" s="1">
        <f>+E39*1.036</f>
        <v>459.591874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1429.5494297787006</v>
      </c>
      <c r="F40" s="1">
        <f>+E40*1.036</f>
        <v>1481.013209250734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12293.8524297787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12293.8524297787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57" bottom="0.52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1.8515625" style="2" customWidth="1"/>
    <col min="2" max="2" width="1.7109375" style="2" customWidth="1"/>
    <col min="3" max="3" width="21.28125" style="2" customWidth="1"/>
    <col min="4" max="4" width="0.85546875" style="2" customWidth="1"/>
    <col min="5" max="5" width="9.421875" style="2" customWidth="1"/>
    <col min="6" max="8" width="9.140625" style="2" customWidth="1"/>
    <col min="9" max="9" width="9.00390625" style="2" customWidth="1"/>
    <col min="10" max="10" width="12.00390625" style="2" customWidth="1"/>
    <col min="11" max="16384" width="9.140625" style="2" customWidth="1"/>
  </cols>
  <sheetData>
    <row r="1" spans="1:10" ht="12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5" spans="1:10" ht="12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">
      <c r="A8" s="47" t="s">
        <v>83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">
      <c r="A11" s="21"/>
      <c r="B11" s="1"/>
      <c r="C11" s="1" t="s">
        <v>86</v>
      </c>
      <c r="D11" s="1"/>
      <c r="E11" s="1">
        <v>812.627140562877</v>
      </c>
      <c r="F11" s="1">
        <f>+E11*1.042</f>
        <v>846.7574804665179</v>
      </c>
      <c r="G11" s="1"/>
      <c r="H11" s="37">
        <f>(+F11/E11)-1</f>
        <v>0.04200000000000004</v>
      </c>
      <c r="I11" s="22"/>
      <c r="J11" s="22"/>
    </row>
    <row r="12" spans="1:10" ht="12">
      <c r="A12" s="21"/>
      <c r="B12" s="1"/>
      <c r="C12" s="1" t="s">
        <v>87</v>
      </c>
      <c r="D12" s="1"/>
      <c r="E12" s="1">
        <v>1973.5731420750956</v>
      </c>
      <c r="F12" s="1">
        <f>+E12*1.042</f>
        <v>2056.4632140422495</v>
      </c>
      <c r="G12" s="1"/>
      <c r="H12" s="37">
        <f>(+F12/E12)-1</f>
        <v>0.04200000000000004</v>
      </c>
      <c r="I12" s="22"/>
      <c r="J12" s="22"/>
    </row>
    <row r="13" spans="1:10" ht="12">
      <c r="A13" s="21"/>
      <c r="B13" s="1"/>
      <c r="C13" s="1" t="s">
        <v>88</v>
      </c>
      <c r="D13" s="1"/>
      <c r="E13" s="24">
        <v>1603.7053127453546</v>
      </c>
      <c r="F13" s="24">
        <f>+E13*1.042</f>
        <v>1671.0609358806596</v>
      </c>
      <c r="G13" s="24"/>
      <c r="H13" s="39">
        <f>(+F13/E13)-1</f>
        <v>0.04200000000000004</v>
      </c>
      <c r="I13" s="25"/>
      <c r="J13" s="25"/>
    </row>
    <row r="14" spans="1:10" ht="12">
      <c r="A14" s="21"/>
      <c r="B14" s="26"/>
      <c r="C14" s="1" t="s">
        <v>89</v>
      </c>
      <c r="D14" s="1"/>
      <c r="E14" s="34">
        <f>+E13+E12+E11</f>
        <v>4389.905595383327</v>
      </c>
      <c r="F14" s="34">
        <f>SUM(F11:F13)</f>
        <v>4574.281630389427</v>
      </c>
      <c r="G14" s="1"/>
      <c r="H14" s="37">
        <f>(+F14/E14)-1</f>
        <v>0.04200000000000004</v>
      </c>
      <c r="I14" s="22"/>
      <c r="J14" s="22"/>
    </row>
    <row r="15" spans="1:10" ht="12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">
      <c r="A16" s="21"/>
      <c r="B16" s="1" t="s">
        <v>90</v>
      </c>
      <c r="C16" s="1"/>
      <c r="D16" s="1"/>
      <c r="E16" s="34">
        <v>2222.3553173978</v>
      </c>
      <c r="F16" s="35"/>
      <c r="G16" s="1"/>
      <c r="H16" s="9"/>
      <c r="I16" s="22"/>
      <c r="J16" s="14"/>
    </row>
    <row r="17" spans="1:10" ht="12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">
      <c r="A19" s="21"/>
      <c r="B19" s="1"/>
      <c r="C19" s="1" t="s">
        <v>92</v>
      </c>
      <c r="D19" s="1"/>
      <c r="E19" s="1">
        <v>14044</v>
      </c>
      <c r="F19" s="10"/>
      <c r="G19" s="1"/>
      <c r="H19" s="9"/>
      <c r="I19" s="22"/>
      <c r="J19" s="14"/>
    </row>
    <row r="20" spans="1:10" ht="12">
      <c r="A20" s="21"/>
      <c r="B20" s="1"/>
      <c r="C20" s="1" t="s">
        <v>93</v>
      </c>
      <c r="D20" s="1"/>
      <c r="E20" s="1">
        <v>12889</v>
      </c>
      <c r="F20" s="10"/>
      <c r="G20" s="1"/>
      <c r="H20" s="9"/>
      <c r="I20" s="22"/>
      <c r="J20" s="14"/>
    </row>
    <row r="21" spans="1:10" ht="12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2.75" thickBot="1">
      <c r="A23" s="21"/>
      <c r="B23" s="1"/>
      <c r="C23" s="1" t="s">
        <v>95</v>
      </c>
      <c r="D23" s="1"/>
      <c r="E23" s="60">
        <f>SUM(E19:E22)</f>
        <v>26933</v>
      </c>
      <c r="F23" s="28"/>
      <c r="G23" s="27"/>
      <c r="H23" s="29"/>
      <c r="I23" s="30"/>
      <c r="J23" s="49"/>
    </row>
    <row r="24" spans="1:10" ht="12.75" thickTop="1">
      <c r="A24" s="21"/>
      <c r="B24" s="1" t="s">
        <v>96</v>
      </c>
      <c r="C24" s="1"/>
      <c r="D24" s="1"/>
      <c r="E24" s="34">
        <f>+E23+E16+E14</f>
        <v>33545.26091278113</v>
      </c>
      <c r="F24" s="35"/>
      <c r="G24" s="1">
        <f>+G23+G16+G14</f>
        <v>0</v>
      </c>
      <c r="H24" s="9"/>
      <c r="I24" s="22"/>
      <c r="J24" s="14"/>
    </row>
    <row r="25" spans="1:10" ht="12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">
      <c r="A27" s="21"/>
      <c r="B27" s="1"/>
      <c r="C27" s="1" t="s">
        <v>59</v>
      </c>
      <c r="D27" s="1"/>
      <c r="E27" s="1">
        <v>5328.389340169358</v>
      </c>
      <c r="F27" s="1">
        <f>+(E27*1.03)+6.4</f>
        <v>5494.641020374438</v>
      </c>
      <c r="G27" s="1"/>
      <c r="H27" s="37">
        <f aca="true" t="shared" si="0" ref="H27:H33">(+F27/E27)-1</f>
        <v>0.031201113430610494</v>
      </c>
      <c r="I27" s="22"/>
      <c r="J27" s="22"/>
    </row>
    <row r="28" spans="1:10" ht="12">
      <c r="A28" s="21"/>
      <c r="B28" s="1"/>
      <c r="C28" s="1" t="s">
        <v>60</v>
      </c>
      <c r="D28" s="1"/>
      <c r="E28" s="1">
        <v>485.85732704950897</v>
      </c>
      <c r="F28" s="1">
        <f>+E28*1.03</f>
        <v>500.43304686099424</v>
      </c>
      <c r="G28" s="1"/>
      <c r="H28" s="37">
        <f t="shared" si="0"/>
        <v>0.030000000000000027</v>
      </c>
      <c r="I28" s="22"/>
      <c r="J28" s="22"/>
    </row>
    <row r="29" spans="1:10" ht="12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2.75" thickBot="1">
      <c r="A30" s="21"/>
      <c r="B30" s="1"/>
      <c r="C30" s="1" t="s">
        <v>62</v>
      </c>
      <c r="D30" s="1"/>
      <c r="E30" s="31">
        <v>24.3865</v>
      </c>
      <c r="F30" s="31">
        <f>+E30*1.03</f>
        <v>25.118095000000004</v>
      </c>
      <c r="G30" s="31"/>
      <c r="H30" s="38">
        <f t="shared" si="0"/>
        <v>0.030000000000000027</v>
      </c>
      <c r="I30" s="32"/>
      <c r="J30" s="32"/>
    </row>
    <row r="31" spans="1:10" ht="12.75" thickTop="1">
      <c r="A31" s="21"/>
      <c r="B31" s="26"/>
      <c r="C31" s="1" t="s">
        <v>98</v>
      </c>
      <c r="D31" s="1"/>
      <c r="E31" s="34">
        <v>5838.633167218866</v>
      </c>
      <c r="F31" s="34">
        <f>+E31*1.03</f>
        <v>6013.792162235432</v>
      </c>
      <c r="G31" s="1">
        <f>SUM(G27:G30)</f>
        <v>0</v>
      </c>
      <c r="H31" s="37">
        <f t="shared" si="0"/>
        <v>0.030000000000000027</v>
      </c>
      <c r="I31" s="22"/>
      <c r="J31" s="22"/>
    </row>
    <row r="32" spans="1:10" ht="12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">
      <c r="A33" s="23" t="s">
        <v>99</v>
      </c>
      <c r="B33" s="1"/>
      <c r="C33" s="1"/>
      <c r="D33" s="1"/>
      <c r="E33" s="34">
        <v>1918.9967199999999</v>
      </c>
      <c r="F33" s="34">
        <f>+E33</f>
        <v>1918.9967199999999</v>
      </c>
      <c r="G33" s="1">
        <v>0</v>
      </c>
      <c r="H33" s="37">
        <f t="shared" si="0"/>
        <v>0</v>
      </c>
      <c r="I33" s="22"/>
      <c r="J33" s="22"/>
    </row>
    <row r="34" spans="1:10" ht="12">
      <c r="A34" s="21"/>
      <c r="B34" s="1"/>
      <c r="C34" s="1"/>
      <c r="D34" s="1"/>
      <c r="E34" s="1"/>
      <c r="F34" s="1"/>
      <c r="G34" s="1"/>
      <c r="H34" s="21"/>
      <c r="I34" s="22"/>
      <c r="J34" s="22"/>
    </row>
    <row r="35" spans="1:10" ht="12">
      <c r="A35" s="23" t="s">
        <v>100</v>
      </c>
      <c r="B35" s="1"/>
      <c r="C35" s="1"/>
      <c r="D35" s="1"/>
      <c r="E35" s="34">
        <f>+E33+E31+E24</f>
        <v>41302.890799999994</v>
      </c>
      <c r="F35" s="34"/>
      <c r="G35" s="1">
        <f>+G33+G31+G24</f>
        <v>0</v>
      </c>
      <c r="H35" s="37"/>
      <c r="I35" s="22"/>
      <c r="J35" s="22"/>
    </row>
    <row r="36" spans="1:10" ht="12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">
      <c r="A37" s="23" t="s">
        <v>101</v>
      </c>
      <c r="B37" s="52"/>
      <c r="C37" s="1"/>
      <c r="D37" s="1"/>
      <c r="E37" s="1"/>
      <c r="F37" s="1"/>
      <c r="G37" s="1"/>
      <c r="H37" s="21"/>
      <c r="I37" s="22"/>
      <c r="J37" s="22"/>
    </row>
    <row r="38" spans="1:10" ht="12">
      <c r="A38" s="21"/>
      <c r="B38" s="1"/>
      <c r="C38" s="1" t="s">
        <v>102</v>
      </c>
      <c r="D38" s="1"/>
      <c r="E38" s="1">
        <v>1422</v>
      </c>
      <c r="F38" s="1">
        <f>+E38*1.036</f>
        <v>1473.192</v>
      </c>
      <c r="G38" s="1"/>
      <c r="H38" s="21"/>
      <c r="I38" s="22"/>
      <c r="J38" s="22"/>
    </row>
    <row r="39" spans="1:10" ht="12">
      <c r="A39" s="21"/>
      <c r="B39" s="1"/>
      <c r="C39" s="1" t="s">
        <v>68</v>
      </c>
      <c r="D39" s="1"/>
      <c r="E39" s="1">
        <v>4238.7835</v>
      </c>
      <c r="F39" s="1">
        <f>+E39*1.036</f>
        <v>4391.379706</v>
      </c>
      <c r="G39" s="1"/>
      <c r="H39" s="21"/>
      <c r="I39" s="22"/>
      <c r="J39" s="22"/>
    </row>
    <row r="40" spans="1:10" ht="12">
      <c r="A40" s="21"/>
      <c r="B40" s="1"/>
      <c r="C40" s="1" t="s">
        <v>103</v>
      </c>
      <c r="D40" s="1"/>
      <c r="E40" s="1">
        <v>9119.53109</v>
      </c>
      <c r="F40" s="1">
        <f>+E40*1.036</f>
        <v>9447.83420924</v>
      </c>
      <c r="G40" s="1"/>
      <c r="H40" s="21"/>
      <c r="I40" s="22"/>
      <c r="J40" s="22"/>
    </row>
    <row r="41" spans="1:10" ht="12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">
      <c r="A42" s="23" t="s">
        <v>104</v>
      </c>
      <c r="B42" s="26"/>
      <c r="C42" s="1"/>
      <c r="D42" s="1"/>
      <c r="E42" s="34">
        <f>SUM(E35:E40)</f>
        <v>56083.20538999999</v>
      </c>
      <c r="F42" s="34"/>
      <c r="G42" s="1">
        <f>SUM(G35:G40)</f>
        <v>0</v>
      </c>
      <c r="H42" s="21"/>
      <c r="I42" s="22"/>
      <c r="J42" s="22"/>
    </row>
    <row r="43" spans="1:10" ht="12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">
      <c r="A44" s="23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2.7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2.7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">
      <c r="A60" s="53" t="s">
        <v>115</v>
      </c>
      <c r="B60" s="45"/>
      <c r="C60" s="45"/>
      <c r="D60" s="45"/>
      <c r="E60" s="46">
        <f>+E58+E42</f>
        <v>56083.20538999999</v>
      </c>
      <c r="F60" s="36"/>
      <c r="G60" s="45">
        <f>+G58+G42</f>
        <v>0</v>
      </c>
      <c r="H60" s="33"/>
      <c r="I60" s="45"/>
      <c r="J60" s="50">
        <f>+J58+J42</f>
        <v>0</v>
      </c>
    </row>
    <row r="61" ht="12">
      <c r="A61" s="2" t="s">
        <v>116</v>
      </c>
    </row>
    <row r="63" spans="1:10" ht="12">
      <c r="A63" s="41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">
      <c r="A65" s="41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">
      <c r="A66" s="41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8" bottom="0.64" header="0.5" footer="0.5"/>
  <pageSetup fitToHeight="1" fitToWidth="1"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2" width="1.8515625" style="0" customWidth="1"/>
    <col min="3" max="3" width="20.57421875" style="0" customWidth="1"/>
    <col min="4" max="4" width="1.1484375" style="0" customWidth="1"/>
    <col min="5" max="5" width="9.8515625" style="0" customWidth="1"/>
    <col min="10" max="10" width="12.00390625" style="0" customWidth="1"/>
  </cols>
  <sheetData>
    <row r="1" spans="1:10" s="52" customFormat="1" ht="12">
      <c r="A1" s="67" t="s">
        <v>71</v>
      </c>
      <c r="B1" s="67"/>
      <c r="C1" s="68"/>
      <c r="D1" s="68"/>
      <c r="E1" s="68"/>
      <c r="F1" s="68"/>
      <c r="G1" s="68"/>
      <c r="H1" s="68"/>
      <c r="I1" s="68"/>
      <c r="J1" s="68"/>
    </row>
    <row r="2" spans="1:10" s="52" customFormat="1" ht="12">
      <c r="A2" s="67" t="s">
        <v>72</v>
      </c>
      <c r="B2" s="67"/>
      <c r="C2" s="68"/>
      <c r="D2" s="68"/>
      <c r="E2" s="68"/>
      <c r="F2" s="68"/>
      <c r="G2" s="68"/>
      <c r="H2" s="68"/>
      <c r="I2" s="68"/>
      <c r="J2" s="68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120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C11" s="1" t="s">
        <v>86</v>
      </c>
      <c r="D11" s="1"/>
      <c r="E11" s="1">
        <v>1846.7035181320039</v>
      </c>
      <c r="F11" s="1">
        <f>+E11*1.042</f>
        <v>1924.2650658935481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42.591287684028465</v>
      </c>
      <c r="F12" s="1">
        <f>+E12*1.042</f>
        <v>44.38012176675766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741.5896362208846</v>
      </c>
      <c r="F13" s="24">
        <f>+E13*1.042</f>
        <v>772.7364009421618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SUM(E11:E13)</f>
        <v>2630.884442036917</v>
      </c>
      <c r="F14" s="34">
        <f>SUM(F11:F13)</f>
        <v>2741.3815886024677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1662.1223265635308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1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27"/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34">
        <f>+E23+E16+E14</f>
        <v>4293.006768600448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10426.786279795817</v>
      </c>
      <c r="F27" s="1">
        <f>+E27*1.03</f>
        <v>10739.589868189692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9120.034491603734</v>
      </c>
      <c r="F28" s="1">
        <f>(+E28*1.03)+107.7</f>
        <v>9501.335526351846</v>
      </c>
      <c r="G28" s="1"/>
      <c r="H28" s="37">
        <f t="shared" si="0"/>
        <v>0.04180916586435646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0</v>
      </c>
      <c r="F30" s="31">
        <f>+E30*1.03</f>
        <v>0</v>
      </c>
      <c r="G30" s="31"/>
      <c r="H30" s="38"/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19546.82077139955</v>
      </c>
      <c r="F31" s="34">
        <f>+E31*1.03</f>
        <v>20133.22539454154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60.75036</v>
      </c>
      <c r="F33" s="34">
        <f>+E33</f>
        <v>60.75036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1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f>+E33+E31+E24</f>
        <v>23900.577899999997</v>
      </c>
      <c r="F35" s="34">
        <f>+F33+F31+F24</f>
        <v>20193.97575454154</v>
      </c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423</v>
      </c>
      <c r="F38" s="1">
        <f>+E38*1.036</f>
        <v>438.228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449.3825</v>
      </c>
      <c r="F39" s="1">
        <f>+E39*1.036</f>
        <v>465.56027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4105.784747944237</v>
      </c>
      <c r="F40" s="1">
        <f>+E40*1.036</f>
        <v>4253.59299887023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28878.74514794423</v>
      </c>
      <c r="F42" s="34">
        <f>SUM(F35:F40)</f>
        <v>25351.357023411772</v>
      </c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28878.74514794423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1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4.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1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1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2" bottom="0.61" header="0.5" footer="0.5"/>
  <pageSetup fitToHeight="1" fitToWidth="1" horizontalDpi="600" verticalDpi="600" orientation="portrait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1.7109375" style="0" customWidth="1"/>
    <col min="2" max="2" width="2.00390625" style="0" customWidth="1"/>
    <col min="3" max="3" width="21.57421875" style="0" customWidth="1"/>
    <col min="4" max="4" width="1.1484375" style="0" customWidth="1"/>
    <col min="5" max="5" width="9.140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122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887.1677503563847</v>
      </c>
      <c r="F11" s="1">
        <f>+E11*1.042</f>
        <v>924.4287958713528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440.5716637619446</v>
      </c>
      <c r="F12" s="1">
        <f>+E12*1.042</f>
        <v>459.0756736399463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538.4846898717614</v>
      </c>
      <c r="F13" s="24">
        <f>+E13*1.042</f>
        <v>561.1010468463753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v>1866.2241039900905</v>
      </c>
      <c r="F14" s="34">
        <f>SUM(F11:F13)</f>
        <v>1944.6055163576743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3733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1"/>
      <c r="F18" s="1"/>
      <c r="G18" s="1"/>
      <c r="H18" s="21"/>
      <c r="I18" s="22"/>
      <c r="J18" s="22"/>
    </row>
    <row r="19" spans="1:10" ht="12.75">
      <c r="A19" s="21"/>
      <c r="B19" s="1"/>
      <c r="C19" s="1" t="s">
        <v>123</v>
      </c>
      <c r="D19" s="1"/>
      <c r="E19" s="1">
        <v>1001</v>
      </c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27">
        <f>SUM(E19:E22)</f>
        <v>1001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34">
        <f>+E23+E16+E14</f>
        <v>6600.224103990091</v>
      </c>
      <c r="F24" s="35">
        <f>+F23+F16+F14</f>
        <v>1944.6055163576743</v>
      </c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2302.6056094099113</v>
      </c>
      <c r="F27" s="1">
        <f>+E27*1.03</f>
        <v>2371.683777692209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595.5390594333849</v>
      </c>
      <c r="F28" s="1">
        <f>+E28*1.03</f>
        <v>613.4052312163864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282.6425</v>
      </c>
      <c r="F30" s="31">
        <f>+E30*1.03</f>
        <v>291.121775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v>3180.787168843296</v>
      </c>
      <c r="F31" s="34">
        <f>+E31*1.03</f>
        <v>3276.210783908595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864.9334</v>
      </c>
      <c r="F33" s="34">
        <f>+E33</f>
        <v>864.9334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1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f>+E33+E31+E24</f>
        <v>10645.944672833386</v>
      </c>
      <c r="F35" s="34">
        <f>+F33+F31+F24</f>
        <v>6085.749700266269</v>
      </c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233</v>
      </c>
      <c r="F38" s="1">
        <f>+E38*1.036</f>
        <v>241.388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567.742</v>
      </c>
      <c r="F39" s="1">
        <f>+E39*1.036</f>
        <v>588.180712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2139.33926856577</v>
      </c>
      <c r="F40" s="1">
        <f>+E40*1.036</f>
        <v>2216.355482234138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13586.025941399155</v>
      </c>
      <c r="F42" s="34">
        <f>SUM(F35:F40)</f>
        <v>9131.673894500407</v>
      </c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13586.025941399155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5.2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61" header="0.5" footer="0.5"/>
  <pageSetup fitToHeight="1" fitToWidth="1" horizontalDpi="600" verticalDpi="600" orientation="portrait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1.8515625" style="0" customWidth="1"/>
    <col min="2" max="2" width="2.28125" style="0" customWidth="1"/>
    <col min="3" max="3" width="20.57421875" style="0" customWidth="1"/>
    <col min="4" max="4" width="1.57421875" style="0" customWidth="1"/>
    <col min="5" max="5" width="8.140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124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3174.623014321546</v>
      </c>
      <c r="F11" s="1">
        <f>+E11*1.042</f>
        <v>3307.957180923051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4283.3887304256605</v>
      </c>
      <c r="F12" s="1">
        <f>+E12*1.042</f>
        <v>4463.291057103538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2312.4794556398847</v>
      </c>
      <c r="F13" s="24">
        <f>+E13*1.042</f>
        <v>2409.60359277676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SUM(E11:E13)</f>
        <v>9770.491200387092</v>
      </c>
      <c r="F14" s="34">
        <f>SUM(F11:F13)</f>
        <v>10180.851830803349</v>
      </c>
      <c r="G14" s="34"/>
      <c r="H14" s="37">
        <f>(+F14/E14)-1</f>
        <v>0.041999999999999815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12129.710842505756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1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27"/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34">
        <f>+E23+E16+E14</f>
        <v>21900.202042892848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18285.245155304234</v>
      </c>
      <c r="F27" s="1">
        <f>+E27*1.03</f>
        <v>18833.80250996336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2023.4244218029312</v>
      </c>
      <c r="F28" s="1">
        <f>(+E28*1.03)+443.7</f>
        <v>2527.827154457019</v>
      </c>
      <c r="G28" s="1"/>
      <c r="H28" s="37">
        <f t="shared" si="0"/>
        <v>0.24928172617618705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57.9295</v>
      </c>
      <c r="F30" s="31">
        <f>+E30*1.03</f>
        <v>59.667384999999996</v>
      </c>
      <c r="G30" s="31"/>
      <c r="H30" s="38">
        <f t="shared" si="0"/>
        <v>0.030000000000000027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20366.599077107163</v>
      </c>
      <c r="F31" s="34">
        <f>SUM(F27:F30)</f>
        <v>21421.29704942038</v>
      </c>
      <c r="G31" s="34">
        <f>SUM(G27:G30)</f>
        <v>0</v>
      </c>
      <c r="H31" s="37">
        <f t="shared" si="0"/>
        <v>0.05178566968005671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16206.65008</v>
      </c>
      <c r="F33" s="34">
        <f>+E33</f>
        <v>16206.65008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1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f>+E33+E31+E24</f>
        <v>58473.45120000001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1684</v>
      </c>
      <c r="F38" s="1">
        <f>+E38*1.036</f>
        <v>1744.624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6524.413</v>
      </c>
      <c r="F39" s="1">
        <f>+E39*1.036</f>
        <v>6759.291867999999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13079.138975683887</v>
      </c>
      <c r="F40" s="1">
        <f>+E40*1.036</f>
        <v>13549.987978808507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79761.0031756839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79761.0031756839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.75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9" bottom="0.64" header="0.5" footer="0.5"/>
  <pageSetup fitToHeight="1" fitToWidth="1" horizontalDpi="600" verticalDpi="600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52" customWidth="1"/>
    <col min="2" max="2" width="1.8515625" style="52" customWidth="1"/>
    <col min="3" max="3" width="20.57421875" style="52" customWidth="1"/>
    <col min="4" max="4" width="1.7109375" style="52" customWidth="1"/>
    <col min="5" max="5" width="9.140625" style="2" customWidth="1"/>
    <col min="6" max="9" width="9.140625" style="52" customWidth="1"/>
    <col min="10" max="10" width="12.00390625" style="52" customWidth="1"/>
    <col min="11" max="16384" width="9.140625" style="52" customWidth="1"/>
  </cols>
  <sheetData>
    <row r="1" spans="1:10" ht="12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">
      <c r="A3" s="2"/>
      <c r="B3" s="2"/>
      <c r="C3" s="2"/>
      <c r="D3" s="2"/>
      <c r="F3" s="2"/>
      <c r="G3" s="2"/>
      <c r="H3" s="2"/>
      <c r="I3" s="2"/>
      <c r="J3" s="2"/>
    </row>
    <row r="4" spans="1:10" ht="12">
      <c r="A4" s="2"/>
      <c r="B4" s="2"/>
      <c r="C4" s="2"/>
      <c r="D4" s="2"/>
      <c r="F4" s="2"/>
      <c r="G4" s="2"/>
      <c r="H4" s="2"/>
      <c r="I4" s="2"/>
      <c r="J4" s="2"/>
    </row>
    <row r="5" spans="1:10" ht="12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">
      <c r="A8" s="47" t="s">
        <v>125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">
      <c r="A11" s="21"/>
      <c r="B11" s="1"/>
      <c r="C11" s="1" t="s">
        <v>86</v>
      </c>
      <c r="D11" s="1"/>
      <c r="E11" s="1">
        <v>1041.9649570233319</v>
      </c>
      <c r="F11" s="1">
        <f>+E11*1.042</f>
        <v>1085.7274852183118</v>
      </c>
      <c r="G11" s="1"/>
      <c r="H11" s="37">
        <f>(+F11/E11)-1</f>
        <v>0.04200000000000004</v>
      </c>
      <c r="I11" s="22"/>
      <c r="J11" s="22"/>
    </row>
    <row r="12" spans="1:10" ht="12">
      <c r="A12" s="21"/>
      <c r="B12" s="1"/>
      <c r="C12" s="1" t="s">
        <v>87</v>
      </c>
      <c r="D12" s="1"/>
      <c r="E12" s="1">
        <v>107.09341998633882</v>
      </c>
      <c r="F12" s="1">
        <f>+E12*1.042</f>
        <v>111.59134362576505</v>
      </c>
      <c r="G12" s="1"/>
      <c r="H12" s="37">
        <f>(+F12/E12)-1</f>
        <v>0.04200000000000004</v>
      </c>
      <c r="I12" s="22"/>
      <c r="J12" s="22"/>
    </row>
    <row r="13" spans="1:10" ht="12">
      <c r="A13" s="21"/>
      <c r="B13" s="1"/>
      <c r="C13" s="1" t="s">
        <v>88</v>
      </c>
      <c r="D13" s="1"/>
      <c r="E13" s="24">
        <v>1307.6231353048938</v>
      </c>
      <c r="F13" s="24">
        <f>+E13*1.042</f>
        <v>1362.5433069876995</v>
      </c>
      <c r="G13" s="24"/>
      <c r="H13" s="39">
        <f>(+F13/E13)-1</f>
        <v>0.04200000000000004</v>
      </c>
      <c r="I13" s="25"/>
      <c r="J13" s="25"/>
    </row>
    <row r="14" spans="1:10" ht="12">
      <c r="A14" s="21"/>
      <c r="B14" s="26"/>
      <c r="C14" s="1" t="s">
        <v>89</v>
      </c>
      <c r="D14" s="1"/>
      <c r="E14" s="34">
        <f>SUM(E11:E13)</f>
        <v>2456.6815123145643</v>
      </c>
      <c r="F14" s="34">
        <f>SUM(F11:F13)</f>
        <v>2559.8621358317764</v>
      </c>
      <c r="G14" s="34"/>
      <c r="H14" s="37">
        <f>(+F14/E14)-1</f>
        <v>0.04200000000000026</v>
      </c>
      <c r="I14" s="22"/>
      <c r="J14" s="22"/>
    </row>
    <row r="15" spans="1:10" ht="12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">
      <c r="A16" s="21"/>
      <c r="B16" s="1" t="s">
        <v>90</v>
      </c>
      <c r="C16" s="1"/>
      <c r="D16" s="1"/>
      <c r="E16" s="34">
        <v>6786.706778238791</v>
      </c>
      <c r="F16" s="35"/>
      <c r="G16" s="34"/>
      <c r="H16" s="9"/>
      <c r="I16" s="22"/>
      <c r="J16" s="14"/>
    </row>
    <row r="17" spans="1:10" ht="12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">
      <c r="A19" s="21"/>
      <c r="B19" s="1"/>
      <c r="C19" s="1" t="s">
        <v>121</v>
      </c>
      <c r="D19" s="1"/>
      <c r="E19" s="1">
        <v>2265</v>
      </c>
      <c r="F19" s="10"/>
      <c r="G19" s="1"/>
      <c r="H19" s="9"/>
      <c r="I19" s="22"/>
      <c r="J19" s="14"/>
    </row>
    <row r="20" spans="1:10" ht="12">
      <c r="A20" s="21"/>
      <c r="B20" s="1"/>
      <c r="C20" s="1" t="s">
        <v>121</v>
      </c>
      <c r="D20" s="1"/>
      <c r="E20" s="1">
        <v>648</v>
      </c>
      <c r="F20" s="10"/>
      <c r="G20" s="1"/>
      <c r="H20" s="9"/>
      <c r="I20" s="22"/>
      <c r="J20" s="14"/>
    </row>
    <row r="21" spans="1:10" ht="12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2.75" thickBot="1">
      <c r="A23" s="21"/>
      <c r="B23" s="1"/>
      <c r="C23" s="1" t="s">
        <v>95</v>
      </c>
      <c r="D23" s="1"/>
      <c r="E23" s="60">
        <f>SUM(E19:E22)</f>
        <v>2913</v>
      </c>
      <c r="F23" s="28"/>
      <c r="G23" s="27"/>
      <c r="H23" s="29"/>
      <c r="I23" s="30"/>
      <c r="J23" s="49"/>
    </row>
    <row r="24" spans="1:10" ht="12.75" thickTop="1">
      <c r="A24" s="21"/>
      <c r="B24" s="1" t="s">
        <v>96</v>
      </c>
      <c r="C24" s="1"/>
      <c r="D24" s="1"/>
      <c r="E24" s="51">
        <f>+E23+E16+E14</f>
        <v>12156.388290553356</v>
      </c>
      <c r="F24" s="35"/>
      <c r="G24" s="34">
        <f>+G23+G16+G14</f>
        <v>0</v>
      </c>
      <c r="H24" s="9"/>
      <c r="I24" s="22"/>
      <c r="J24" s="14"/>
    </row>
    <row r="25" spans="1:10" ht="12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">
      <c r="A27" s="21"/>
      <c r="B27" s="1"/>
      <c r="C27" s="1" t="s">
        <v>59</v>
      </c>
      <c r="D27" s="1"/>
      <c r="E27" s="1">
        <v>7473.590783922266</v>
      </c>
      <c r="F27" s="1">
        <f>+E27*1.03</f>
        <v>7697.798507439935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">
      <c r="A28" s="21"/>
      <c r="B28" s="1"/>
      <c r="C28" s="1" t="s">
        <v>60</v>
      </c>
      <c r="D28" s="1"/>
      <c r="E28" s="1">
        <v>1151.5575055243755</v>
      </c>
      <c r="F28" s="1">
        <f>+E28*1.03</f>
        <v>1186.1042306901068</v>
      </c>
      <c r="G28" s="1"/>
      <c r="H28" s="37">
        <f t="shared" si="0"/>
        <v>0.030000000000000027</v>
      </c>
      <c r="I28" s="22"/>
      <c r="J28" s="22"/>
    </row>
    <row r="29" spans="1:10" ht="12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2.75" thickBot="1">
      <c r="A30" s="21"/>
      <c r="B30" s="1"/>
      <c r="C30" s="1" t="s">
        <v>62</v>
      </c>
      <c r="D30" s="1"/>
      <c r="E30" s="31">
        <v>9.457</v>
      </c>
      <c r="F30" s="31">
        <f>+E30*1.03</f>
        <v>9.740710000000002</v>
      </c>
      <c r="G30" s="31"/>
      <c r="H30" s="38">
        <f t="shared" si="0"/>
        <v>0.030000000000000027</v>
      </c>
      <c r="I30" s="32"/>
      <c r="J30" s="32"/>
    </row>
    <row r="31" spans="1:10" ht="12.75" thickTop="1">
      <c r="A31" s="21"/>
      <c r="B31" s="26"/>
      <c r="C31" s="1" t="s">
        <v>98</v>
      </c>
      <c r="D31" s="1"/>
      <c r="E31" s="34">
        <f>SUM(E27:E30)</f>
        <v>8634.605289446643</v>
      </c>
      <c r="F31" s="34">
        <f>SUM(F27:F30)</f>
        <v>8893.643448130042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">
      <c r="A33" s="23" t="s">
        <v>99</v>
      </c>
      <c r="B33" s="1"/>
      <c r="C33" s="1"/>
      <c r="D33" s="1"/>
      <c r="E33" s="1">
        <v>342.96772000000004</v>
      </c>
      <c r="F33" s="34">
        <f>+E33</f>
        <v>342.96772000000004</v>
      </c>
      <c r="G33" s="34">
        <v>0</v>
      </c>
      <c r="H33" s="37">
        <f t="shared" si="0"/>
        <v>0</v>
      </c>
      <c r="I33" s="22"/>
      <c r="J33" s="22"/>
    </row>
    <row r="34" spans="1:10" ht="12">
      <c r="A34" s="21"/>
      <c r="B34" s="1"/>
      <c r="C34" s="1"/>
      <c r="D34" s="1"/>
      <c r="E34" s="1"/>
      <c r="F34" s="1"/>
      <c r="G34" s="1"/>
      <c r="H34" s="21"/>
      <c r="I34" s="22"/>
      <c r="J34" s="22"/>
    </row>
    <row r="35" spans="1:10" ht="12">
      <c r="A35" s="23" t="s">
        <v>100</v>
      </c>
      <c r="B35" s="1"/>
      <c r="C35" s="1"/>
      <c r="D35" s="1"/>
      <c r="E35" s="34">
        <f>+E33+E31+E24</f>
        <v>21133.9613</v>
      </c>
      <c r="F35" s="34"/>
      <c r="G35" s="34">
        <f>+G33+G31+G24</f>
        <v>0</v>
      </c>
      <c r="H35" s="37"/>
      <c r="I35" s="22"/>
      <c r="J35" s="22"/>
    </row>
    <row r="36" spans="1:10" ht="12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">
      <c r="A38" s="21"/>
      <c r="B38" s="1"/>
      <c r="C38" s="1" t="s">
        <v>102</v>
      </c>
      <c r="D38" s="1"/>
      <c r="E38" s="1">
        <v>419</v>
      </c>
      <c r="F38" s="1">
        <f>+E38*1.036</f>
        <v>434.084</v>
      </c>
      <c r="G38" s="1"/>
      <c r="H38" s="21"/>
      <c r="I38" s="22"/>
      <c r="J38" s="22"/>
    </row>
    <row r="39" spans="1:10" ht="12">
      <c r="A39" s="21"/>
      <c r="B39" s="1"/>
      <c r="C39" s="1" t="s">
        <v>68</v>
      </c>
      <c r="D39" s="1"/>
      <c r="E39" s="1">
        <v>3147.4765</v>
      </c>
      <c r="F39" s="1">
        <f>+E39*1.036</f>
        <v>3260.7856540000002</v>
      </c>
      <c r="G39" s="1"/>
      <c r="H39" s="21"/>
      <c r="I39" s="22"/>
      <c r="J39" s="22"/>
    </row>
    <row r="40" spans="1:10" ht="12">
      <c r="A40" s="21"/>
      <c r="B40" s="1"/>
      <c r="C40" s="1" t="s">
        <v>103</v>
      </c>
      <c r="D40" s="1"/>
      <c r="E40" s="1">
        <v>4934.581309205248</v>
      </c>
      <c r="F40" s="1">
        <f>+E40*1.036</f>
        <v>5112.226236336637</v>
      </c>
      <c r="G40" s="1"/>
      <c r="H40" s="21"/>
      <c r="I40" s="22"/>
      <c r="J40" s="22"/>
    </row>
    <row r="41" spans="1:10" ht="12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">
      <c r="A42" s="23" t="s">
        <v>104</v>
      </c>
      <c r="B42" s="26"/>
      <c r="C42" s="1"/>
      <c r="D42" s="1"/>
      <c r="E42" s="34">
        <f>SUM(E35:E40)</f>
        <v>29635.01910920525</v>
      </c>
      <c r="F42" s="34"/>
      <c r="G42" s="34">
        <f>SUM(G35:G40)</f>
        <v>0</v>
      </c>
      <c r="H42" s="21"/>
      <c r="I42" s="22"/>
      <c r="J42" s="22"/>
    </row>
    <row r="43" spans="1:10" ht="12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">
      <c r="A44" s="23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2.7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2.7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">
      <c r="A60" s="53" t="s">
        <v>115</v>
      </c>
      <c r="B60" s="45"/>
      <c r="C60" s="45"/>
      <c r="D60" s="45"/>
      <c r="E60" s="46">
        <f>+E58+E42</f>
        <v>29635.01910920525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">
      <c r="A61" s="2" t="s">
        <v>116</v>
      </c>
      <c r="B61" s="2"/>
      <c r="C61" s="2"/>
      <c r="D61" s="2"/>
      <c r="F61" s="2"/>
      <c r="G61" s="2"/>
      <c r="H61" s="2"/>
      <c r="I61" s="2"/>
      <c r="J61" s="2"/>
    </row>
    <row r="62" spans="1:10" ht="12">
      <c r="A62" s="2"/>
      <c r="B62" s="2"/>
      <c r="C62" s="2"/>
      <c r="D62" s="2"/>
      <c r="F62" s="2"/>
      <c r="G62" s="2"/>
      <c r="H62" s="2"/>
      <c r="I62" s="2"/>
      <c r="J62" s="2"/>
    </row>
    <row r="63" spans="1:10" ht="12">
      <c r="A63" s="41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">
      <c r="A65" s="41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">
      <c r="A66" s="41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7" bottom="0.68" header="0.53" footer="0.5"/>
  <pageSetup fitToHeight="1" fitToWidth="1" horizontalDpi="600" verticalDpi="6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A1" sqref="A1:J2"/>
    </sheetView>
  </sheetViews>
  <sheetFormatPr defaultColWidth="9.140625" defaultRowHeight="12.75"/>
  <cols>
    <col min="1" max="1" width="2.00390625" style="0" customWidth="1"/>
    <col min="2" max="2" width="2.28125" style="0" customWidth="1"/>
    <col min="3" max="3" width="20.57421875" style="0" customWidth="1"/>
    <col min="4" max="4" width="2.00390625" style="0" customWidth="1"/>
    <col min="10" max="10" width="12.00390625" style="0" customWidth="1"/>
  </cols>
  <sheetData>
    <row r="1" spans="1:10" ht="12.75">
      <c r="A1" s="67" t="s">
        <v>71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126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112.37992697876129</v>
      </c>
      <c r="F11" s="1">
        <f>+E11*1.042</f>
        <v>117.09988391186927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102.49323933600004</v>
      </c>
      <c r="F12" s="1">
        <f>+E12*1.042</f>
        <v>106.79795538811204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175.42109395446218</v>
      </c>
      <c r="F13" s="24">
        <f>+E13*1.042</f>
        <v>182.7887799005496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390.2942602692235</v>
      </c>
      <c r="F14" s="34">
        <f>SUM(F11:F13)</f>
        <v>406.6866192005309</v>
      </c>
      <c r="G14" s="34"/>
      <c r="H14" s="37">
        <f>(+F14/E14)-1</f>
        <v>0.04200000000000004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1113.243622084045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127</v>
      </c>
      <c r="D19" s="1"/>
      <c r="E19" s="1">
        <v>429</v>
      </c>
      <c r="F19" s="10"/>
      <c r="G19" s="1"/>
      <c r="H19" s="9"/>
      <c r="I19" s="22"/>
      <c r="J19" s="14"/>
    </row>
    <row r="20" spans="1:10" ht="12.75">
      <c r="A20" s="21"/>
      <c r="B20" s="1"/>
      <c r="C20" s="1" t="s">
        <v>128</v>
      </c>
      <c r="D20" s="1"/>
      <c r="E20" s="1">
        <v>264</v>
      </c>
      <c r="F20" s="10"/>
      <c r="G20" s="1"/>
      <c r="H20" s="9"/>
      <c r="I20" s="22"/>
      <c r="J20" s="14"/>
    </row>
    <row r="21" spans="1:10" ht="12.75">
      <c r="A21" s="21"/>
      <c r="B21" s="26"/>
      <c r="C21" s="1" t="s">
        <v>129</v>
      </c>
      <c r="D21" s="1"/>
      <c r="E21" s="1">
        <v>406</v>
      </c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1099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2602.5378823532683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1260.5431377315942</v>
      </c>
      <c r="F27" s="1">
        <f>+E27*1.03</f>
        <v>1298.359431863542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60.99831991513671</v>
      </c>
      <c r="F28" s="1">
        <f>+E28*1.03</f>
        <v>62.828269512590815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/>
      <c r="F29" s="1">
        <f>+E29*1.03</f>
        <v>0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0</v>
      </c>
      <c r="F30" s="31">
        <f>+E30*1.03</f>
        <v>0</v>
      </c>
      <c r="G30" s="31"/>
      <c r="H30" s="38"/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1321.541457646731</v>
      </c>
      <c r="F31" s="34">
        <f>+E31*1.03</f>
        <v>1361.187701376133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0.54556</v>
      </c>
      <c r="F33" s="34">
        <f>+E33</f>
        <v>0.54556</v>
      </c>
      <c r="G33" s="34">
        <v>0</v>
      </c>
      <c r="H33" s="37">
        <f t="shared" si="0"/>
        <v>0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3924.6249</v>
      </c>
      <c r="F35" s="34">
        <f>+F33+F31+F24</f>
        <v>1361.733261376133</v>
      </c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114</v>
      </c>
      <c r="F38" s="1">
        <f>+E38*1.036</f>
        <v>118.104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246.6345</v>
      </c>
      <c r="F39" s="1">
        <f>+E39*1.036</f>
        <v>255.51334200000002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931.7571942537154</v>
      </c>
      <c r="F40" s="1">
        <f>+E40*1.036</f>
        <v>965.3004532468492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5217.016594253715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5217.016594253715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9" bottom="0.68" header="0.5" footer="0.5"/>
  <pageSetup fitToHeight="1" fitToWidth="1" horizontalDpi="600" verticalDpi="600" orientation="portrait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2.140625" style="0" customWidth="1"/>
    <col min="3" max="3" width="20.57421875" style="0" customWidth="1"/>
    <col min="4" max="4" width="1.7109375" style="0" customWidth="1"/>
    <col min="10" max="10" width="12.00390625" style="0" customWidth="1"/>
  </cols>
  <sheetData>
    <row r="1" spans="1:10" ht="12.75">
      <c r="A1" s="67" t="s">
        <v>71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67" t="s">
        <v>72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3"/>
      <c r="B5" s="4"/>
      <c r="C5" s="4"/>
      <c r="D5" s="4"/>
      <c r="E5" s="5" t="s">
        <v>73</v>
      </c>
      <c r="F5" s="5"/>
      <c r="G5" s="5"/>
      <c r="H5" s="6" t="s">
        <v>74</v>
      </c>
      <c r="I5" s="7"/>
      <c r="J5" s="8" t="s">
        <v>75</v>
      </c>
    </row>
    <row r="6" spans="1:10" ht="12.75">
      <c r="A6" s="9"/>
      <c r="B6" s="10"/>
      <c r="C6" s="10"/>
      <c r="D6" s="10"/>
      <c r="E6" s="11" t="s">
        <v>76</v>
      </c>
      <c r="F6" s="11" t="s">
        <v>77</v>
      </c>
      <c r="G6" s="11" t="s">
        <v>77</v>
      </c>
      <c r="H6" s="12" t="s">
        <v>77</v>
      </c>
      <c r="I6" s="13" t="s">
        <v>77</v>
      </c>
      <c r="J6" s="42" t="s">
        <v>78</v>
      </c>
    </row>
    <row r="7" spans="1:10" ht="12.75">
      <c r="A7" s="15"/>
      <c r="B7" s="16"/>
      <c r="C7" s="16"/>
      <c r="D7" s="16"/>
      <c r="E7" s="17" t="s">
        <v>79</v>
      </c>
      <c r="F7" s="17" t="s">
        <v>80</v>
      </c>
      <c r="G7" s="17" t="s">
        <v>81</v>
      </c>
      <c r="H7" s="18" t="s">
        <v>80</v>
      </c>
      <c r="I7" s="19" t="s">
        <v>81</v>
      </c>
      <c r="J7" s="43" t="s">
        <v>82</v>
      </c>
    </row>
    <row r="8" spans="1:10" ht="12.75">
      <c r="A8" s="47" t="s">
        <v>130</v>
      </c>
      <c r="B8" s="1"/>
      <c r="C8" s="1"/>
      <c r="D8" s="1"/>
      <c r="E8" s="1"/>
      <c r="F8" s="1"/>
      <c r="G8" s="1"/>
      <c r="H8" s="21"/>
      <c r="I8" s="22"/>
      <c r="J8" s="22"/>
    </row>
    <row r="9" spans="1:10" ht="12.75">
      <c r="A9" s="23" t="s">
        <v>84</v>
      </c>
      <c r="B9" s="1"/>
      <c r="C9" s="1"/>
      <c r="D9" s="1"/>
      <c r="E9" s="1"/>
      <c r="F9" s="1"/>
      <c r="G9" s="1"/>
      <c r="H9" s="21"/>
      <c r="I9" s="22"/>
      <c r="J9" s="22"/>
    </row>
    <row r="10" spans="1:10" ht="12.75">
      <c r="A10" s="21"/>
      <c r="B10" s="1" t="s">
        <v>85</v>
      </c>
      <c r="C10" s="1"/>
      <c r="D10" s="1"/>
      <c r="E10" s="1"/>
      <c r="F10" s="1"/>
      <c r="G10" s="1"/>
      <c r="H10" s="21"/>
      <c r="I10" s="22"/>
      <c r="J10" s="22"/>
    </row>
    <row r="11" spans="1:10" ht="12.75">
      <c r="A11" s="21"/>
      <c r="B11" s="1"/>
      <c r="C11" s="1" t="s">
        <v>86</v>
      </c>
      <c r="D11" s="1"/>
      <c r="E11" s="1">
        <v>52.94400702543714</v>
      </c>
      <c r="F11" s="1">
        <f>+E11*1.042</f>
        <v>55.1676553205055</v>
      </c>
      <c r="G11" s="1"/>
      <c r="H11" s="37">
        <f>(+F11/E11)-1</f>
        <v>0.04200000000000004</v>
      </c>
      <c r="I11" s="22"/>
      <c r="J11" s="22"/>
    </row>
    <row r="12" spans="1:10" ht="12.75">
      <c r="A12" s="21"/>
      <c r="B12" s="1"/>
      <c r="C12" s="1" t="s">
        <v>87</v>
      </c>
      <c r="D12" s="1"/>
      <c r="E12" s="1">
        <v>3.4556733016157275</v>
      </c>
      <c r="F12" s="1">
        <f>+E12*1.042</f>
        <v>3.600811580283588</v>
      </c>
      <c r="G12" s="1"/>
      <c r="H12" s="37">
        <f>(+F12/E12)-1</f>
        <v>0.04200000000000004</v>
      </c>
      <c r="I12" s="22"/>
      <c r="J12" s="22"/>
    </row>
    <row r="13" spans="1:10" ht="12.75">
      <c r="A13" s="21"/>
      <c r="B13" s="1"/>
      <c r="C13" s="1" t="s">
        <v>88</v>
      </c>
      <c r="D13" s="1"/>
      <c r="E13" s="24">
        <v>207.7639361423711</v>
      </c>
      <c r="F13" s="24">
        <f>+E13*1.042</f>
        <v>216.4900214603507</v>
      </c>
      <c r="G13" s="24"/>
      <c r="H13" s="39">
        <f>(+F13/E13)-1</f>
        <v>0.04200000000000004</v>
      </c>
      <c r="I13" s="25"/>
      <c r="J13" s="25"/>
    </row>
    <row r="14" spans="1:10" ht="12.75">
      <c r="A14" s="21"/>
      <c r="B14" s="26"/>
      <c r="C14" s="1" t="s">
        <v>89</v>
      </c>
      <c r="D14" s="1"/>
      <c r="E14" s="34">
        <f>+E13+E12+E11</f>
        <v>264.16361646942397</v>
      </c>
      <c r="F14" s="34">
        <f>SUM(F11:F13)</f>
        <v>275.2584883611398</v>
      </c>
      <c r="G14" s="34"/>
      <c r="H14" s="37">
        <f>(+F14/E14)-1</f>
        <v>0.04200000000000026</v>
      </c>
      <c r="I14" s="22"/>
      <c r="J14" s="22"/>
    </row>
    <row r="15" spans="1:10" ht="12.75">
      <c r="A15" s="21"/>
      <c r="B15" s="1"/>
      <c r="C15" s="1"/>
      <c r="D15" s="1"/>
      <c r="E15" s="1"/>
      <c r="F15" s="1"/>
      <c r="G15" s="1"/>
      <c r="H15" s="21"/>
      <c r="I15" s="22"/>
      <c r="J15" s="22"/>
    </row>
    <row r="16" spans="1:10" ht="12.75">
      <c r="A16" s="21"/>
      <c r="B16" s="1" t="s">
        <v>90</v>
      </c>
      <c r="C16" s="1"/>
      <c r="D16" s="1"/>
      <c r="E16" s="34">
        <v>2905.0713177620123</v>
      </c>
      <c r="F16" s="35"/>
      <c r="G16" s="34"/>
      <c r="H16" s="9"/>
      <c r="I16" s="22"/>
      <c r="J16" s="14"/>
    </row>
    <row r="17" spans="1:10" ht="12.75">
      <c r="A17" s="21"/>
      <c r="B17" s="1"/>
      <c r="C17" s="1"/>
      <c r="D17" s="1"/>
      <c r="E17" s="51"/>
      <c r="F17" s="1"/>
      <c r="G17" s="1"/>
      <c r="H17" s="21"/>
      <c r="I17" s="22"/>
      <c r="J17" s="22"/>
    </row>
    <row r="18" spans="1:10" ht="12.75">
      <c r="A18" s="21"/>
      <c r="B18" s="1" t="s">
        <v>91</v>
      </c>
      <c r="C18" s="1"/>
      <c r="D18" s="1"/>
      <c r="E18" s="34"/>
      <c r="F18" s="1"/>
      <c r="G18" s="1"/>
      <c r="H18" s="21"/>
      <c r="I18" s="22"/>
      <c r="J18" s="22"/>
    </row>
    <row r="19" spans="1:10" ht="12.75">
      <c r="A19" s="21"/>
      <c r="B19" s="1"/>
      <c r="C19" s="1" t="s">
        <v>121</v>
      </c>
      <c r="D19" s="1"/>
      <c r="E19" s="1"/>
      <c r="F19" s="10"/>
      <c r="G19" s="1"/>
      <c r="H19" s="9"/>
      <c r="I19" s="22"/>
      <c r="J19" s="14"/>
    </row>
    <row r="20" spans="1:10" ht="12.75">
      <c r="A20" s="21"/>
      <c r="B20" s="1"/>
      <c r="C20" s="1" t="s">
        <v>121</v>
      </c>
      <c r="D20" s="1"/>
      <c r="E20" s="1"/>
      <c r="F20" s="10"/>
      <c r="G20" s="1"/>
      <c r="H20" s="9"/>
      <c r="I20" s="22"/>
      <c r="J20" s="14"/>
    </row>
    <row r="21" spans="1:10" ht="12.75">
      <c r="A21" s="21"/>
      <c r="B21" s="26"/>
      <c r="C21" s="1" t="s">
        <v>94</v>
      </c>
      <c r="D21" s="1"/>
      <c r="E21" s="1"/>
      <c r="F21" s="10"/>
      <c r="G21" s="1"/>
      <c r="H21" s="9"/>
      <c r="I21" s="22"/>
      <c r="J21" s="14"/>
    </row>
    <row r="22" spans="1:10" ht="12.75">
      <c r="A22" s="21"/>
      <c r="B22" s="1"/>
      <c r="C22" s="1" t="s">
        <v>94</v>
      </c>
      <c r="D22" s="1"/>
      <c r="E22" s="1"/>
      <c r="F22" s="10"/>
      <c r="G22" s="1"/>
      <c r="H22" s="9"/>
      <c r="I22" s="22"/>
      <c r="J22" s="14"/>
    </row>
    <row r="23" spans="1:10" ht="13.5" thickBot="1">
      <c r="A23" s="21"/>
      <c r="B23" s="1"/>
      <c r="C23" s="1" t="s">
        <v>95</v>
      </c>
      <c r="D23" s="1"/>
      <c r="E23" s="60">
        <f>SUM(E18:E22)</f>
        <v>0</v>
      </c>
      <c r="F23" s="28"/>
      <c r="G23" s="27"/>
      <c r="H23" s="29"/>
      <c r="I23" s="30"/>
      <c r="J23" s="49"/>
    </row>
    <row r="24" spans="1:10" ht="13.5" thickTop="1">
      <c r="A24" s="21"/>
      <c r="B24" s="1" t="s">
        <v>96</v>
      </c>
      <c r="C24" s="1"/>
      <c r="D24" s="1"/>
      <c r="E24" s="51">
        <f>+E23+E16+E14</f>
        <v>3169.2349342314365</v>
      </c>
      <c r="F24" s="35"/>
      <c r="G24" s="34">
        <f>+G23+G16+G14</f>
        <v>0</v>
      </c>
      <c r="H24" s="9"/>
      <c r="I24" s="22"/>
      <c r="J24" s="14"/>
    </row>
    <row r="25" spans="1:10" ht="12.75">
      <c r="A25" s="21"/>
      <c r="B25" s="1"/>
      <c r="C25" s="1"/>
      <c r="D25" s="1"/>
      <c r="E25" s="1"/>
      <c r="F25" s="1"/>
      <c r="G25" s="1"/>
      <c r="H25" s="21"/>
      <c r="I25" s="22"/>
      <c r="J25" s="22"/>
    </row>
    <row r="26" spans="1:10" ht="12.75">
      <c r="A26" s="23" t="s">
        <v>97</v>
      </c>
      <c r="B26" s="1"/>
      <c r="C26" s="1"/>
      <c r="D26" s="1"/>
      <c r="E26" s="1"/>
      <c r="F26" s="1"/>
      <c r="G26" s="1"/>
      <c r="H26" s="21"/>
      <c r="I26" s="22"/>
      <c r="J26" s="22"/>
    </row>
    <row r="27" spans="1:10" ht="12.75">
      <c r="A27" s="21"/>
      <c r="B27" s="1"/>
      <c r="C27" s="1" t="s">
        <v>59</v>
      </c>
      <c r="D27" s="1"/>
      <c r="E27" s="1">
        <v>8.409016540728526</v>
      </c>
      <c r="F27" s="1">
        <f>+E27*1.03</f>
        <v>8.661287036950382</v>
      </c>
      <c r="G27" s="1"/>
      <c r="H27" s="37">
        <f aca="true" t="shared" si="0" ref="H27:H33">(+F27/E27)-1</f>
        <v>0.030000000000000027</v>
      </c>
      <c r="I27" s="22"/>
      <c r="J27" s="22"/>
    </row>
    <row r="28" spans="1:10" ht="12.75">
      <c r="A28" s="21"/>
      <c r="B28" s="1"/>
      <c r="C28" s="1" t="s">
        <v>60</v>
      </c>
      <c r="D28" s="1"/>
      <c r="E28" s="1">
        <v>88.13804922783575</v>
      </c>
      <c r="F28" s="1">
        <f>+E28*1.03</f>
        <v>90.78219070467082</v>
      </c>
      <c r="G28" s="1"/>
      <c r="H28" s="37">
        <f t="shared" si="0"/>
        <v>0.030000000000000027</v>
      </c>
      <c r="I28" s="22"/>
      <c r="J28" s="22"/>
    </row>
    <row r="29" spans="1:10" ht="12.75">
      <c r="A29" s="21"/>
      <c r="B29" s="1"/>
      <c r="C29" s="1" t="s">
        <v>61</v>
      </c>
      <c r="D29" s="1"/>
      <c r="E29" s="1">
        <v>2677</v>
      </c>
      <c r="F29" s="1">
        <f>+E29*1.03</f>
        <v>2757.31</v>
      </c>
      <c r="G29" s="1"/>
      <c r="H29" s="37"/>
      <c r="I29" s="22"/>
      <c r="J29" s="22"/>
    </row>
    <row r="30" spans="1:10" ht="13.5" thickBot="1">
      <c r="A30" s="21"/>
      <c r="B30" s="1"/>
      <c r="C30" s="1" t="s">
        <v>62</v>
      </c>
      <c r="D30" s="1"/>
      <c r="E30" s="31">
        <v>0</v>
      </c>
      <c r="F30" s="31">
        <f>+E30*1.03</f>
        <v>0</v>
      </c>
      <c r="G30" s="31"/>
      <c r="H30" s="38" t="e">
        <f t="shared" si="0"/>
        <v>#DIV/0!</v>
      </c>
      <c r="I30" s="32"/>
      <c r="J30" s="32"/>
    </row>
    <row r="31" spans="1:10" ht="13.5" thickTop="1">
      <c r="A31" s="21"/>
      <c r="B31" s="26"/>
      <c r="C31" s="1" t="s">
        <v>98</v>
      </c>
      <c r="D31" s="1"/>
      <c r="E31" s="34">
        <f>SUM(E27:E30)</f>
        <v>2773.547065768564</v>
      </c>
      <c r="F31" s="34">
        <f>+E31*1.03</f>
        <v>2856.7534777416213</v>
      </c>
      <c r="G31" s="34">
        <f>SUM(G27:G30)</f>
        <v>0</v>
      </c>
      <c r="H31" s="37">
        <f t="shared" si="0"/>
        <v>0.030000000000000027</v>
      </c>
      <c r="I31" s="22"/>
      <c r="J31" s="22"/>
    </row>
    <row r="32" spans="1:10" ht="12.75">
      <c r="A32" s="21"/>
      <c r="B32" s="1"/>
      <c r="C32" s="1"/>
      <c r="D32" s="1"/>
      <c r="E32" s="1"/>
      <c r="F32" s="1"/>
      <c r="G32" s="1"/>
      <c r="H32" s="21"/>
      <c r="I32" s="22"/>
      <c r="J32" s="22"/>
    </row>
    <row r="33" spans="1:10" ht="12.75">
      <c r="A33" s="23" t="s">
        <v>99</v>
      </c>
      <c r="B33" s="1"/>
      <c r="C33" s="1"/>
      <c r="D33" s="1"/>
      <c r="E33" s="34">
        <v>0</v>
      </c>
      <c r="F33" s="34">
        <f>+E33</f>
        <v>0</v>
      </c>
      <c r="G33" s="34">
        <v>0</v>
      </c>
      <c r="H33" s="37" t="e">
        <f t="shared" si="0"/>
        <v>#DIV/0!</v>
      </c>
      <c r="I33" s="22"/>
      <c r="J33" s="22"/>
    </row>
    <row r="34" spans="1:10" ht="12.75">
      <c r="A34" s="21"/>
      <c r="B34" s="1"/>
      <c r="C34" s="1"/>
      <c r="D34" s="1"/>
      <c r="E34" s="34"/>
      <c r="F34" s="1"/>
      <c r="G34" s="1"/>
      <c r="H34" s="21"/>
      <c r="I34" s="22"/>
      <c r="J34" s="22"/>
    </row>
    <row r="35" spans="1:10" ht="12.75">
      <c r="A35" s="23" t="s">
        <v>100</v>
      </c>
      <c r="B35" s="1"/>
      <c r="C35" s="1"/>
      <c r="D35" s="1"/>
      <c r="E35" s="34">
        <v>5942.782</v>
      </c>
      <c r="F35" s="34"/>
      <c r="G35" s="34">
        <f>+G33+G31+G24</f>
        <v>0</v>
      </c>
      <c r="H35" s="37"/>
      <c r="I35" s="22"/>
      <c r="J35" s="22"/>
    </row>
    <row r="36" spans="1:10" ht="12.75">
      <c r="A36" s="21"/>
      <c r="B36" s="1"/>
      <c r="C36" s="1"/>
      <c r="D36" s="1"/>
      <c r="E36" s="1"/>
      <c r="F36" s="1"/>
      <c r="G36" s="1"/>
      <c r="H36" s="21"/>
      <c r="I36" s="22"/>
      <c r="J36" s="22"/>
    </row>
    <row r="37" spans="1:10" ht="12.75">
      <c r="A37" s="23" t="s">
        <v>101</v>
      </c>
      <c r="C37" s="1"/>
      <c r="D37" s="1"/>
      <c r="E37" s="1"/>
      <c r="F37" s="1"/>
      <c r="G37" s="1"/>
      <c r="H37" s="21"/>
      <c r="I37" s="22"/>
      <c r="J37" s="22"/>
    </row>
    <row r="38" spans="1:10" ht="12.75">
      <c r="A38" s="21"/>
      <c r="B38" s="1"/>
      <c r="C38" s="1" t="s">
        <v>102</v>
      </c>
      <c r="D38" s="1"/>
      <c r="E38" s="1">
        <v>95</v>
      </c>
      <c r="F38" s="1">
        <f>+E38*1.036</f>
        <v>98.42</v>
      </c>
      <c r="G38" s="1"/>
      <c r="H38" s="21"/>
      <c r="I38" s="22"/>
      <c r="J38" s="22"/>
    </row>
    <row r="39" spans="1:10" ht="12.75">
      <c r="A39" s="21"/>
      <c r="B39" s="1"/>
      <c r="C39" s="1" t="s">
        <v>68</v>
      </c>
      <c r="D39" s="1"/>
      <c r="E39" s="1">
        <v>265.118</v>
      </c>
      <c r="F39" s="1">
        <f>+E39*1.036</f>
        <v>274.662248</v>
      </c>
      <c r="G39" s="1"/>
      <c r="H39" s="21"/>
      <c r="I39" s="22"/>
      <c r="J39" s="22"/>
    </row>
    <row r="40" spans="1:10" ht="12.75">
      <c r="A40" s="21"/>
      <c r="B40" s="1"/>
      <c r="C40" s="1" t="s">
        <v>103</v>
      </c>
      <c r="D40" s="1"/>
      <c r="E40" s="1">
        <v>1004.8542452801056</v>
      </c>
      <c r="F40" s="1">
        <f>+E40*1.036</f>
        <v>1041.0289981101894</v>
      </c>
      <c r="G40" s="1"/>
      <c r="H40" s="21"/>
      <c r="I40" s="22"/>
      <c r="J40" s="22"/>
    </row>
    <row r="41" spans="1:10" ht="12.75">
      <c r="A41" s="21"/>
      <c r="B41" s="1"/>
      <c r="C41" s="1"/>
      <c r="D41" s="1"/>
      <c r="E41" s="1"/>
      <c r="F41" s="1"/>
      <c r="G41" s="1"/>
      <c r="H41" s="21"/>
      <c r="I41" s="22"/>
      <c r="J41" s="22"/>
    </row>
    <row r="42" spans="1:10" ht="12.75">
      <c r="A42" s="23" t="s">
        <v>104</v>
      </c>
      <c r="B42" s="26"/>
      <c r="C42" s="1"/>
      <c r="D42" s="1"/>
      <c r="E42" s="34">
        <f>SUM(E35:E40)</f>
        <v>7307.754245280106</v>
      </c>
      <c r="F42" s="34"/>
      <c r="G42" s="34">
        <f>SUM(G35:G40)</f>
        <v>0</v>
      </c>
      <c r="H42" s="21"/>
      <c r="I42" s="22"/>
      <c r="J42" s="22"/>
    </row>
    <row r="43" spans="1:10" ht="12.75">
      <c r="A43" s="21"/>
      <c r="B43" s="1"/>
      <c r="C43" s="1"/>
      <c r="D43" s="1"/>
      <c r="E43" s="1"/>
      <c r="F43" s="1"/>
      <c r="G43" s="1"/>
      <c r="H43" s="21"/>
      <c r="I43" s="22"/>
      <c r="J43" s="22"/>
    </row>
    <row r="44" spans="1:10" ht="12.75">
      <c r="A44" s="47" t="s">
        <v>105</v>
      </c>
      <c r="B44" s="1"/>
      <c r="C44" s="1"/>
      <c r="D44" s="1"/>
      <c r="E44" s="1"/>
      <c r="F44" s="1"/>
      <c r="G44" s="1"/>
      <c r="H44" s="21"/>
      <c r="I44" s="22"/>
      <c r="J44" s="22"/>
    </row>
    <row r="45" spans="1:10" ht="12.75">
      <c r="A45" s="21"/>
      <c r="B45" s="1" t="s">
        <v>106</v>
      </c>
      <c r="C45" s="1"/>
      <c r="D45" s="1"/>
      <c r="E45" s="1"/>
      <c r="F45" s="1"/>
      <c r="G45" s="1"/>
      <c r="H45" s="21"/>
      <c r="I45" s="22"/>
      <c r="J45" s="22"/>
    </row>
    <row r="46" spans="1:10" ht="12.75">
      <c r="A46" s="21"/>
      <c r="B46" s="1"/>
      <c r="C46" s="1" t="s">
        <v>107</v>
      </c>
      <c r="D46" s="1"/>
      <c r="E46" s="1"/>
      <c r="F46" s="10"/>
      <c r="G46" s="1"/>
      <c r="H46" s="9"/>
      <c r="I46" s="22"/>
      <c r="J46" s="14"/>
    </row>
    <row r="47" spans="1:10" ht="12.75">
      <c r="A47" s="21"/>
      <c r="B47" s="1"/>
      <c r="C47" s="1" t="s">
        <v>107</v>
      </c>
      <c r="D47" s="1"/>
      <c r="E47" s="1"/>
      <c r="F47" s="10"/>
      <c r="G47" s="1"/>
      <c r="H47" s="9"/>
      <c r="I47" s="22"/>
      <c r="J47" s="14"/>
    </row>
    <row r="48" spans="1:10" ht="12.75">
      <c r="A48" s="21"/>
      <c r="B48" s="1"/>
      <c r="C48" s="1" t="s">
        <v>108</v>
      </c>
      <c r="D48" s="1"/>
      <c r="E48" s="24"/>
      <c r="F48" s="16"/>
      <c r="G48" s="24"/>
      <c r="H48" s="15"/>
      <c r="I48" s="25"/>
      <c r="J48" s="20"/>
    </row>
    <row r="49" spans="1:10" ht="12.75">
      <c r="A49" s="21"/>
      <c r="B49" s="1"/>
      <c r="C49" s="1" t="s">
        <v>109</v>
      </c>
      <c r="D49" s="1"/>
      <c r="E49" s="1"/>
      <c r="F49" s="10"/>
      <c r="G49" s="1"/>
      <c r="H49" s="9"/>
      <c r="I49" s="22"/>
      <c r="J49" s="14"/>
    </row>
    <row r="50" spans="1:10" ht="12.75">
      <c r="A50" s="21"/>
      <c r="B50" s="1"/>
      <c r="C50" s="1"/>
      <c r="D50" s="1"/>
      <c r="E50" s="1"/>
      <c r="F50" s="1"/>
      <c r="G50" s="1"/>
      <c r="H50" s="21"/>
      <c r="I50" s="22"/>
      <c r="J50" s="22"/>
    </row>
    <row r="51" spans="1:10" ht="12.75">
      <c r="A51" s="21"/>
      <c r="B51" s="1" t="s">
        <v>110</v>
      </c>
      <c r="C51" s="1"/>
      <c r="D51" s="1"/>
      <c r="E51" s="1"/>
      <c r="F51" s="10"/>
      <c r="G51" s="1"/>
      <c r="H51" s="9"/>
      <c r="I51" s="22"/>
      <c r="J51" s="14"/>
    </row>
    <row r="52" spans="1:10" ht="12.75">
      <c r="A52" s="21"/>
      <c r="B52" s="1" t="s">
        <v>111</v>
      </c>
      <c r="C52" s="1"/>
      <c r="D52" s="1"/>
      <c r="E52" s="1"/>
      <c r="F52" s="10"/>
      <c r="G52" s="1"/>
      <c r="H52" s="9"/>
      <c r="I52" s="22"/>
      <c r="J52" s="14"/>
    </row>
    <row r="53" spans="1:10" ht="12.75">
      <c r="A53" s="21"/>
      <c r="B53" s="1" t="s">
        <v>112</v>
      </c>
      <c r="C53" s="1"/>
      <c r="D53" s="1"/>
      <c r="E53" s="1"/>
      <c r="F53" s="10"/>
      <c r="G53" s="1"/>
      <c r="H53" s="9"/>
      <c r="I53" s="22"/>
      <c r="J53" s="14"/>
    </row>
    <row r="54" spans="1:10" ht="12.75">
      <c r="A54" s="21"/>
      <c r="B54" s="1"/>
      <c r="C54" s="1" t="s">
        <v>107</v>
      </c>
      <c r="D54" s="1"/>
      <c r="E54" s="1"/>
      <c r="F54" s="10"/>
      <c r="G54" s="1"/>
      <c r="H54" s="9"/>
      <c r="I54" s="22"/>
      <c r="J54" s="14"/>
    </row>
    <row r="55" spans="1:10" ht="12.75">
      <c r="A55" s="21"/>
      <c r="B55" s="1"/>
      <c r="C55" s="1" t="s">
        <v>107</v>
      </c>
      <c r="D55" s="1"/>
      <c r="E55" s="1"/>
      <c r="F55" s="10"/>
      <c r="G55" s="1"/>
      <c r="H55" s="9"/>
      <c r="I55" s="22"/>
      <c r="J55" s="14"/>
    </row>
    <row r="56" spans="1:10" ht="12.75">
      <c r="A56" s="21"/>
      <c r="B56" s="1"/>
      <c r="C56" s="1" t="s">
        <v>108</v>
      </c>
      <c r="D56" s="1"/>
      <c r="E56" s="1"/>
      <c r="F56" s="10"/>
      <c r="G56" s="1"/>
      <c r="H56" s="9"/>
      <c r="I56" s="22"/>
      <c r="J56" s="14"/>
    </row>
    <row r="57" spans="1:10" ht="13.5" thickBot="1">
      <c r="A57" s="21"/>
      <c r="B57" s="1"/>
      <c r="C57" s="1" t="s">
        <v>113</v>
      </c>
      <c r="D57" s="1"/>
      <c r="E57" s="27"/>
      <c r="F57" s="28"/>
      <c r="G57" s="27"/>
      <c r="H57" s="29"/>
      <c r="I57" s="30"/>
      <c r="J57" s="49"/>
    </row>
    <row r="58" spans="1:10" ht="13.5" thickTop="1">
      <c r="A58" s="21"/>
      <c r="B58" s="1" t="s">
        <v>114</v>
      </c>
      <c r="C58" s="1"/>
      <c r="D58" s="1"/>
      <c r="E58" s="1"/>
      <c r="F58" s="10"/>
      <c r="G58" s="1"/>
      <c r="H58" s="9"/>
      <c r="I58" s="22"/>
      <c r="J58" s="14"/>
    </row>
    <row r="59" spans="1:10" ht="12.75">
      <c r="A59" s="21"/>
      <c r="B59" s="1"/>
      <c r="C59" s="1"/>
      <c r="D59" s="1"/>
      <c r="E59" s="1"/>
      <c r="F59" s="1"/>
      <c r="G59" s="1"/>
      <c r="H59" s="21"/>
      <c r="I59" s="22"/>
      <c r="J59" s="22"/>
    </row>
    <row r="60" spans="1:10" ht="12.75">
      <c r="A60" s="48" t="s">
        <v>115</v>
      </c>
      <c r="B60" s="45"/>
      <c r="C60" s="45"/>
      <c r="D60" s="45"/>
      <c r="E60" s="46">
        <f>+E58+E42</f>
        <v>7307.754245280106</v>
      </c>
      <c r="F60" s="36"/>
      <c r="G60" s="46">
        <f>+G58+G42</f>
        <v>0</v>
      </c>
      <c r="H60" s="33"/>
      <c r="I60" s="45"/>
      <c r="J60" s="50">
        <f>+J58+J42</f>
        <v>0</v>
      </c>
    </row>
    <row r="61" spans="1:10" ht="12.75">
      <c r="A61" s="2" t="s">
        <v>116</v>
      </c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44" t="s">
        <v>117</v>
      </c>
      <c r="B63" s="41"/>
      <c r="C63" s="41"/>
      <c r="D63" s="41"/>
      <c r="E63" s="41"/>
      <c r="F63" s="41"/>
      <c r="G63" s="41"/>
      <c r="H63" s="41"/>
      <c r="I63" s="41"/>
      <c r="J63" s="41"/>
    </row>
    <row r="64" spans="1:10" ht="3" customHeight="1" thickBot="1">
      <c r="A64" s="40"/>
      <c r="B64" s="40"/>
      <c r="C64" s="40"/>
      <c r="D64" s="40"/>
      <c r="E64" s="40"/>
      <c r="F64" s="40"/>
      <c r="G64" s="40"/>
      <c r="H64" s="40"/>
      <c r="I64" s="40"/>
      <c r="J64" s="40"/>
    </row>
    <row r="65" spans="1:10" ht="12.75">
      <c r="A65" s="44" t="s">
        <v>118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2.75">
      <c r="A66" s="44" t="s">
        <v>119</v>
      </c>
      <c r="B66" s="41"/>
      <c r="C66" s="41"/>
      <c r="D66" s="41"/>
      <c r="E66" s="41"/>
      <c r="F66" s="41"/>
      <c r="G66" s="41"/>
      <c r="H66" s="41"/>
      <c r="I66" s="41"/>
      <c r="J66" s="41"/>
    </row>
  </sheetData>
  <sheetProtection/>
  <printOptions horizontalCentered="1"/>
  <pageMargins left="0.75" right="0.75" top="0.64" bottom="0.54" header="0.5" footer="0.5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 from Provost's Planning Guidelines - FY 98</dc:title>
  <dc:subject/>
  <dc:creator>OBFS Grants and Contracts - University of Illinois</dc:creator>
  <cp:keywords>table, 10, provost, planning, guidelines, budget, budgeting, reform, champaign-urbana, fy, 1998</cp:keywords>
  <dc:description/>
  <cp:lastModifiedBy>OBFS</cp:lastModifiedBy>
  <cp:lastPrinted>1997-12-03T20:53:21Z</cp:lastPrinted>
  <dcterms:created xsi:type="dcterms:W3CDTF">1997-11-25T23:02:49Z</dcterms:created>
  <dcterms:modified xsi:type="dcterms:W3CDTF">2011-01-07T17:30:50Z</dcterms:modified>
  <cp:category/>
  <cp:version/>
  <cp:contentType/>
  <cp:contentStatus/>
</cp:coreProperties>
</file>