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055" windowHeight="8895" activeTab="0"/>
  </bookViews>
  <sheets>
    <sheet name="FY08 ICR Projection Web Version" sheetId="1" r:id="rId1"/>
  </sheets>
  <definedNames>
    <definedName name="_xlnm.Print_Area" localSheetId="0">'FY08 ICR Projection Web Version'!$A$1:$W$63</definedName>
  </definedNames>
  <calcPr fullCalcOnLoad="1"/>
</workbook>
</file>

<file path=xl/comments1.xml><?xml version="1.0" encoding="utf-8"?>
<comments xmlns="http://schemas.openxmlformats.org/spreadsheetml/2006/main">
  <authors>
    <author>Suzanne Rinehart</author>
  </authors>
  <commentList>
    <comment ref="I8" authorId="0">
      <text>
        <r>
          <rPr>
            <b/>
            <sz val="8"/>
            <rFont val="Tahoma"/>
            <family val="0"/>
          </rPr>
          <t>Suzanne Rinehart:</t>
        </r>
        <r>
          <rPr>
            <sz val="8"/>
            <rFont val="Tahoma"/>
            <family val="0"/>
          </rPr>
          <t xml:space="preserve">
excludes increase of 19% for Tuition Remission and 2% for F&amp;A</t>
        </r>
      </text>
    </comment>
    <comment ref="K8" authorId="0">
      <text>
        <r>
          <rPr>
            <b/>
            <sz val="8"/>
            <rFont val="Tahoma"/>
            <family val="0"/>
          </rPr>
          <t>Suzanne Rinehart:</t>
        </r>
        <r>
          <rPr>
            <sz val="8"/>
            <rFont val="Tahoma"/>
            <family val="0"/>
          </rPr>
          <t xml:space="preserve">
198131</t>
        </r>
      </text>
    </comment>
    <comment ref="M8" authorId="0">
      <text>
        <r>
          <rPr>
            <b/>
            <sz val="8"/>
            <rFont val="Tahoma"/>
            <family val="0"/>
          </rPr>
          <t>Suzanne Rinehart:</t>
        </r>
        <r>
          <rPr>
            <sz val="8"/>
            <rFont val="Tahoma"/>
            <family val="0"/>
          </rPr>
          <t xml:space="preserve">
19815
1</t>
        </r>
      </text>
    </comment>
  </commentList>
</comments>
</file>

<file path=xl/sharedStrings.xml><?xml version="1.0" encoding="utf-8"?>
<sst xmlns="http://schemas.openxmlformats.org/spreadsheetml/2006/main" count="58" uniqueCount="52">
  <si>
    <t xml:space="preserve">FY08 ICR EARNINGS PROJECTION BY COLLEGE </t>
  </si>
  <si>
    <t>(000)</t>
  </si>
  <si>
    <t>OVCR</t>
  </si>
  <si>
    <t>FY07 CHARGES</t>
  </si>
  <si>
    <t>FY08 CHARGES</t>
  </si>
  <si>
    <t>FY07-08</t>
  </si>
  <si>
    <t xml:space="preserve">10% of </t>
  </si>
  <si>
    <t>P11</t>
  </si>
  <si>
    <t>June</t>
  </si>
  <si>
    <t>% as of</t>
  </si>
  <si>
    <t>P12</t>
  </si>
  <si>
    <t>Less:</t>
  </si>
  <si>
    <t>Net P12</t>
  </si>
  <si>
    <t>Projected</t>
  </si>
  <si>
    <t>IC</t>
  </si>
  <si>
    <t>52% of</t>
  </si>
  <si>
    <t>May</t>
  </si>
  <si>
    <t>Final</t>
  </si>
  <si>
    <t>FA Rate</t>
  </si>
  <si>
    <t>Tuition Rate</t>
  </si>
  <si>
    <t>June 08</t>
  </si>
  <si>
    <t>Increment</t>
  </si>
  <si>
    <t>Change</t>
  </si>
  <si>
    <t>VCR</t>
  </si>
  <si>
    <t>NCSA</t>
  </si>
  <si>
    <t>Inst for Genomic Bio</t>
  </si>
  <si>
    <t>ACES</t>
  </si>
  <si>
    <t>College of Business</t>
  </si>
  <si>
    <t>Education</t>
  </si>
  <si>
    <t>Engineering</t>
  </si>
  <si>
    <t>FAA</t>
  </si>
  <si>
    <t>Media</t>
  </si>
  <si>
    <t>Law</t>
  </si>
  <si>
    <t>LAS</t>
  </si>
  <si>
    <t>AHS</t>
  </si>
  <si>
    <t>Medicine</t>
  </si>
  <si>
    <t>Medicine (other colleges)</t>
  </si>
  <si>
    <t>Vet Med</t>
  </si>
  <si>
    <t>Aviation</t>
  </si>
  <si>
    <t>Public Safety</t>
  </si>
  <si>
    <t>ILIR</t>
  </si>
  <si>
    <t>Beckman</t>
  </si>
  <si>
    <t>Social Work</t>
  </si>
  <si>
    <t>Continuing Education</t>
  </si>
  <si>
    <t>Library Science</t>
  </si>
  <si>
    <t>Library</t>
  </si>
  <si>
    <t>Totals</t>
  </si>
  <si>
    <t>FY09 OVCR Allocation:</t>
  </si>
  <si>
    <t>OVCR 52% of NCSA &amp; IGB</t>
  </si>
  <si>
    <t>OVCR 10% of NCSA &amp; IGB</t>
  </si>
  <si>
    <t>OVCR 10% of BR ICR INC</t>
  </si>
  <si>
    <t>As of July 28, 2008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</si>
</sst>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0.0%"/>
    <numFmt numFmtId="166" formatCode="_(* #,##0.0_);_(* \(#,##0.0\);_(* &quot;-&quot;??_);_(@_)"/>
    <numFmt numFmtId="167" formatCode="_(&quot;$&quot;* #,##0.0_);_(&quot;$&quot;* \(#,##0.0\);_(&quot;$&quot;* &quot;-&quot;??_);_(@_)"/>
    <numFmt numFmtId="168" formatCode="#,##0.0"/>
    <numFmt numFmtId="169" formatCode="0.0"/>
    <numFmt numFmtId="170" formatCode="_(* #,##0.0_);_(* \(#,##0.0\);_(* &quot;-&quot;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 quotePrefix="1">
      <alignment horizontal="left"/>
    </xf>
    <xf numFmtId="0" fontId="3" fillId="0" borderId="0" xfId="0" applyFont="1" applyBorder="1" applyAlignment="1">
      <alignment horizontal="center"/>
    </xf>
    <xf numFmtId="165" fontId="3" fillId="0" borderId="0" xfId="6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6" fontId="3" fillId="0" borderId="0" xfId="44" applyNumberFormat="1" applyFont="1" applyBorder="1" applyAlignment="1">
      <alignment/>
    </xf>
    <xf numFmtId="166" fontId="3" fillId="0" borderId="0" xfId="44" applyNumberFormat="1" applyFont="1" applyFill="1" applyAlignment="1">
      <alignment/>
    </xf>
    <xf numFmtId="166" fontId="3" fillId="0" borderId="0" xfId="44" applyNumberFormat="1" applyFont="1" applyAlignment="1">
      <alignment/>
    </xf>
    <xf numFmtId="0" fontId="3" fillId="0" borderId="10" xfId="0" applyFont="1" applyBorder="1" applyAlignment="1">
      <alignment/>
    </xf>
    <xf numFmtId="165" fontId="3" fillId="0" borderId="10" xfId="60" applyNumberFormat="1" applyFont="1" applyBorder="1" applyAlignment="1">
      <alignment/>
    </xf>
    <xf numFmtId="166" fontId="2" fillId="0" borderId="10" xfId="44" applyNumberFormat="1" applyFont="1" applyBorder="1" applyAlignment="1">
      <alignment horizontal="center"/>
    </xf>
    <xf numFmtId="166" fontId="3" fillId="0" borderId="10" xfId="44" applyNumberFormat="1" applyFont="1" applyFill="1" applyBorder="1" applyAlignment="1">
      <alignment/>
    </xf>
    <xf numFmtId="166" fontId="3" fillId="0" borderId="10" xfId="44" applyNumberFormat="1" applyFont="1" applyBorder="1" applyAlignment="1">
      <alignment/>
    </xf>
    <xf numFmtId="0" fontId="3" fillId="33" borderId="11" xfId="0" applyFont="1" applyFill="1" applyBorder="1" applyAlignment="1">
      <alignment/>
    </xf>
    <xf numFmtId="166" fontId="3" fillId="33" borderId="11" xfId="44" applyNumberFormat="1" applyFont="1" applyFill="1" applyBorder="1" applyAlignment="1">
      <alignment horizontal="center"/>
    </xf>
    <xf numFmtId="166" fontId="3" fillId="0" borderId="11" xfId="44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65" fontId="3" fillId="33" borderId="15" xfId="6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166" fontId="3" fillId="33" borderId="16" xfId="44" applyNumberFormat="1" applyFont="1" applyFill="1" applyBorder="1" applyAlignment="1" quotePrefix="1">
      <alignment horizontal="center"/>
    </xf>
    <xf numFmtId="166" fontId="3" fillId="33" borderId="16" xfId="44" applyNumberFormat="1" applyFont="1" applyFill="1" applyBorder="1" applyAlignment="1">
      <alignment horizontal="center"/>
    </xf>
    <xf numFmtId="166" fontId="3" fillId="0" borderId="16" xfId="44" applyNumberFormat="1" applyFont="1" applyFill="1" applyBorder="1" applyAlignment="1">
      <alignment horizontal="center"/>
    </xf>
    <xf numFmtId="168" fontId="3" fillId="0" borderId="12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165" fontId="3" fillId="0" borderId="13" xfId="60" applyNumberFormat="1" applyFont="1" applyBorder="1" applyAlignment="1">
      <alignment/>
    </xf>
    <xf numFmtId="0" fontId="3" fillId="0" borderId="13" xfId="0" applyFont="1" applyBorder="1" applyAlignment="1">
      <alignment/>
    </xf>
    <xf numFmtId="166" fontId="3" fillId="0" borderId="11" xfId="44" applyNumberFormat="1" applyFont="1" applyBorder="1" applyAlignment="1">
      <alignment/>
    </xf>
    <xf numFmtId="166" fontId="3" fillId="0" borderId="11" xfId="44" applyNumberFormat="1" applyFont="1" applyFill="1" applyBorder="1" applyAlignment="1">
      <alignment/>
    </xf>
    <xf numFmtId="168" fontId="3" fillId="0" borderId="0" xfId="0" applyNumberFormat="1" applyFont="1" applyAlignment="1">
      <alignment/>
    </xf>
    <xf numFmtId="168" fontId="3" fillId="0" borderId="0" xfId="0" applyNumberFormat="1" applyFont="1" applyFill="1" applyAlignment="1">
      <alignment/>
    </xf>
    <xf numFmtId="169" fontId="3" fillId="0" borderId="0" xfId="0" applyNumberFormat="1" applyFont="1" applyBorder="1" applyAlignment="1">
      <alignment/>
    </xf>
    <xf numFmtId="168" fontId="3" fillId="0" borderId="13" xfId="0" applyNumberFormat="1" applyFont="1" applyBorder="1" applyAlignment="1">
      <alignment/>
    </xf>
    <xf numFmtId="169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68" fontId="3" fillId="0" borderId="12" xfId="0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165" fontId="3" fillId="0" borderId="13" xfId="6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3" fillId="0" borderId="0" xfId="0" applyNumberFormat="1" applyFont="1" applyFill="1" applyAlignment="1">
      <alignment/>
    </xf>
    <xf numFmtId="168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168" fontId="3" fillId="34" borderId="12" xfId="0" applyNumberFormat="1" applyFont="1" applyFill="1" applyBorder="1" applyAlignment="1">
      <alignment/>
    </xf>
    <xf numFmtId="168" fontId="3" fillId="34" borderId="0" xfId="0" applyNumberFormat="1" applyFont="1" applyFill="1" applyBorder="1" applyAlignment="1">
      <alignment/>
    </xf>
    <xf numFmtId="165" fontId="3" fillId="34" borderId="13" xfId="6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169" fontId="3" fillId="34" borderId="0" xfId="0" applyNumberFormat="1" applyFont="1" applyFill="1" applyBorder="1" applyAlignment="1">
      <alignment/>
    </xf>
    <xf numFmtId="168" fontId="3" fillId="0" borderId="14" xfId="0" applyNumberFormat="1" applyFont="1" applyBorder="1" applyAlignment="1">
      <alignment/>
    </xf>
    <xf numFmtId="168" fontId="3" fillId="0" borderId="10" xfId="0" applyNumberFormat="1" applyFont="1" applyBorder="1" applyAlignment="1">
      <alignment/>
    </xf>
    <xf numFmtId="169" fontId="3" fillId="0" borderId="10" xfId="0" applyNumberFormat="1" applyFont="1" applyBorder="1" applyAlignment="1">
      <alignment/>
    </xf>
    <xf numFmtId="168" fontId="3" fillId="0" borderId="15" xfId="0" applyNumberFormat="1" applyFont="1" applyBorder="1" applyAlignment="1">
      <alignment/>
    </xf>
    <xf numFmtId="166" fontId="3" fillId="0" borderId="16" xfId="44" applyNumberFormat="1" applyFont="1" applyBorder="1" applyAlignment="1">
      <alignment/>
    </xf>
    <xf numFmtId="0" fontId="3" fillId="0" borderId="15" xfId="0" applyFont="1" applyBorder="1" applyAlignment="1">
      <alignment/>
    </xf>
    <xf numFmtId="166" fontId="3" fillId="0" borderId="16" xfId="44" applyNumberFormat="1" applyFont="1" applyFill="1" applyBorder="1" applyAlignment="1">
      <alignment/>
    </xf>
    <xf numFmtId="168" fontId="3" fillId="0" borderId="17" xfId="0" applyNumberFormat="1" applyFont="1" applyBorder="1" applyAlignment="1">
      <alignment/>
    </xf>
    <xf numFmtId="168" fontId="3" fillId="0" borderId="18" xfId="0" applyNumberFormat="1" applyFont="1" applyBorder="1" applyAlignment="1">
      <alignment/>
    </xf>
    <xf numFmtId="165" fontId="3" fillId="0" borderId="18" xfId="60" applyNumberFormat="1" applyFont="1" applyBorder="1" applyAlignment="1">
      <alignment/>
    </xf>
    <xf numFmtId="0" fontId="3" fillId="0" borderId="18" xfId="0" applyFont="1" applyBorder="1" applyAlignment="1">
      <alignment/>
    </xf>
    <xf numFmtId="166" fontId="3" fillId="0" borderId="18" xfId="44" applyNumberFormat="1" applyFont="1" applyFill="1" applyBorder="1" applyAlignment="1">
      <alignment/>
    </xf>
    <xf numFmtId="166" fontId="3" fillId="0" borderId="19" xfId="44" applyNumberFormat="1" applyFont="1" applyBorder="1" applyAlignment="1">
      <alignment/>
    </xf>
    <xf numFmtId="166" fontId="3" fillId="0" borderId="19" xfId="44" applyNumberFormat="1" applyFont="1" applyFill="1" applyBorder="1" applyAlignment="1">
      <alignment/>
    </xf>
    <xf numFmtId="168" fontId="3" fillId="0" borderId="20" xfId="0" applyNumberFormat="1" applyFont="1" applyBorder="1" applyAlignment="1">
      <alignment/>
    </xf>
    <xf numFmtId="168" fontId="3" fillId="0" borderId="21" xfId="0" applyNumberFormat="1" applyFont="1" applyBorder="1" applyAlignment="1">
      <alignment/>
    </xf>
    <xf numFmtId="169" fontId="3" fillId="0" borderId="21" xfId="0" applyNumberFormat="1" applyFont="1" applyBorder="1" applyAlignment="1">
      <alignment/>
    </xf>
    <xf numFmtId="168" fontId="3" fillId="0" borderId="21" xfId="0" applyNumberFormat="1" applyFont="1" applyFill="1" applyBorder="1" applyAlignment="1">
      <alignment/>
    </xf>
    <xf numFmtId="168" fontId="3" fillId="0" borderId="22" xfId="0" applyNumberFormat="1" applyFont="1" applyBorder="1" applyAlignment="1">
      <alignment/>
    </xf>
    <xf numFmtId="168" fontId="3" fillId="0" borderId="22" xfId="0" applyNumberFormat="1" applyFont="1" applyFill="1" applyBorder="1" applyAlignment="1">
      <alignment/>
    </xf>
    <xf numFmtId="165" fontId="3" fillId="0" borderId="0" xfId="60" applyNumberFormat="1" applyFont="1" applyBorder="1" applyAlignment="1">
      <alignment/>
    </xf>
    <xf numFmtId="0" fontId="2" fillId="0" borderId="23" xfId="0" applyFont="1" applyBorder="1" applyAlignment="1">
      <alignment/>
    </xf>
    <xf numFmtId="0" fontId="3" fillId="0" borderId="24" xfId="0" applyFont="1" applyBorder="1" applyAlignment="1">
      <alignment/>
    </xf>
    <xf numFmtId="165" fontId="3" fillId="0" borderId="24" xfId="60" applyNumberFormat="1" applyFont="1" applyBorder="1" applyAlignment="1">
      <alignment/>
    </xf>
    <xf numFmtId="0" fontId="3" fillId="0" borderId="25" xfId="0" applyFont="1" applyBorder="1" applyAlignment="1">
      <alignment/>
    </xf>
    <xf numFmtId="166" fontId="3" fillId="0" borderId="25" xfId="44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3" xfId="44" applyNumberFormat="1" applyFont="1" applyBorder="1" applyAlignment="1">
      <alignment/>
    </xf>
    <xf numFmtId="0" fontId="2" fillId="0" borderId="24" xfId="0" applyFont="1" applyBorder="1" applyAlignment="1">
      <alignment/>
    </xf>
    <xf numFmtId="165" fontId="2" fillId="0" borderId="24" xfId="60" applyNumberFormat="1" applyFont="1" applyBorder="1" applyAlignment="1">
      <alignment/>
    </xf>
    <xf numFmtId="166" fontId="2" fillId="0" borderId="25" xfId="0" applyNumberFormat="1" applyFont="1" applyBorder="1" applyAlignment="1">
      <alignment/>
    </xf>
    <xf numFmtId="166" fontId="2" fillId="0" borderId="26" xfId="44" applyNumberFormat="1" applyFont="1" applyBorder="1" applyAlignment="1">
      <alignment/>
    </xf>
    <xf numFmtId="43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 quotePrefix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"/>
  <sheetViews>
    <sheetView tabSelected="1" zoomScalePageLayoutView="0" workbookViewId="0" topLeftCell="A1">
      <selection activeCell="A1" sqref="A1:U1"/>
    </sheetView>
  </sheetViews>
  <sheetFormatPr defaultColWidth="9.140625" defaultRowHeight="12.75"/>
  <cols>
    <col min="1" max="1" width="20.421875" style="1" customWidth="1"/>
    <col min="2" max="2" width="4.421875" style="1" customWidth="1"/>
    <col min="3" max="3" width="9.00390625" style="6" bestFit="1" customWidth="1"/>
    <col min="4" max="4" width="2.00390625" style="6" customWidth="1"/>
    <col min="5" max="5" width="11.140625" style="6" customWidth="1"/>
    <col min="6" max="6" width="2.57421875" style="6" customWidth="1"/>
    <col min="7" max="7" width="12.57421875" style="76" bestFit="1" customWidth="1"/>
    <col min="8" max="8" width="0.85546875" style="6" customWidth="1"/>
    <col min="9" max="9" width="11.8515625" style="6" bestFit="1" customWidth="1"/>
    <col min="10" max="10" width="1.421875" style="6" customWidth="1"/>
    <col min="11" max="11" width="8.57421875" style="6" bestFit="1" customWidth="1"/>
    <col min="12" max="12" width="1.57421875" style="6" customWidth="1"/>
    <col min="13" max="13" width="12.140625" style="6" bestFit="1" customWidth="1"/>
    <col min="14" max="14" width="1.28515625" style="6" customWidth="1"/>
    <col min="15" max="15" width="9.421875" style="6" bestFit="1" customWidth="1"/>
    <col min="16" max="16" width="11.57421875" style="7" hidden="1" customWidth="1"/>
    <col min="17" max="17" width="0.9921875" style="6" customWidth="1"/>
    <col min="18" max="18" width="11.140625" style="8" customWidth="1"/>
    <col min="19" max="19" width="0.85546875" style="8" customWidth="1"/>
    <col min="20" max="20" width="10.00390625" style="9" bestFit="1" customWidth="1"/>
    <col min="21" max="21" width="0.9921875" style="8" customWidth="1"/>
    <col min="22" max="16384" width="9.140625" style="1" customWidth="1"/>
  </cols>
  <sheetData>
    <row r="1" spans="1:21" ht="1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1" ht="15" customHeight="1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</row>
    <row r="3" spans="1:21" ht="15" customHeight="1">
      <c r="A3" s="92" t="s">
        <v>51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4" spans="1:10" ht="15">
      <c r="A4" s="3"/>
      <c r="B4" s="2"/>
      <c r="C4" s="4"/>
      <c r="D4" s="4"/>
      <c r="E4" s="4"/>
      <c r="F4" s="4"/>
      <c r="G4" s="5"/>
      <c r="H4" s="2"/>
      <c r="I4" s="2"/>
      <c r="J4" s="2"/>
    </row>
    <row r="5" spans="3:23" ht="15">
      <c r="C5" s="10"/>
      <c r="D5" s="10"/>
      <c r="E5" s="10"/>
      <c r="F5" s="10"/>
      <c r="G5" s="11"/>
      <c r="H5" s="10"/>
      <c r="I5" s="10"/>
      <c r="J5" s="10"/>
      <c r="K5" s="10"/>
      <c r="P5" s="12"/>
      <c r="Q5" s="10"/>
      <c r="R5" s="13"/>
      <c r="S5" s="13"/>
      <c r="T5" s="14"/>
      <c r="U5" s="13"/>
      <c r="W5" s="1" t="s">
        <v>2</v>
      </c>
    </row>
    <row r="6" spans="3:23" ht="15">
      <c r="C6" s="94" t="s">
        <v>3</v>
      </c>
      <c r="D6" s="95"/>
      <c r="E6" s="95"/>
      <c r="F6" s="95"/>
      <c r="G6" s="96"/>
      <c r="I6" s="97" t="s">
        <v>4</v>
      </c>
      <c r="J6" s="98"/>
      <c r="K6" s="98"/>
      <c r="L6" s="98"/>
      <c r="M6" s="98"/>
      <c r="N6" s="98"/>
      <c r="O6" s="99"/>
      <c r="P6" s="15"/>
      <c r="R6" s="16" t="s">
        <v>5</v>
      </c>
      <c r="S6" s="17"/>
      <c r="T6" s="16"/>
      <c r="U6" s="17"/>
      <c r="W6" s="1" t="s">
        <v>6</v>
      </c>
    </row>
    <row r="7" spans="3:21" ht="14.25">
      <c r="C7" s="18" t="s">
        <v>7</v>
      </c>
      <c r="D7" s="19"/>
      <c r="E7" s="19" t="s">
        <v>8</v>
      </c>
      <c r="F7" s="19"/>
      <c r="G7" s="20" t="s">
        <v>9</v>
      </c>
      <c r="I7" s="18" t="s">
        <v>10</v>
      </c>
      <c r="J7" s="19"/>
      <c r="K7" s="19" t="s">
        <v>11</v>
      </c>
      <c r="L7" s="19"/>
      <c r="M7" s="19" t="s">
        <v>11</v>
      </c>
      <c r="N7" s="19"/>
      <c r="O7" s="20" t="s">
        <v>12</v>
      </c>
      <c r="P7" s="21" t="s">
        <v>13</v>
      </c>
      <c r="R7" s="16" t="s">
        <v>14</v>
      </c>
      <c r="S7" s="17"/>
      <c r="T7" s="16" t="s">
        <v>15</v>
      </c>
      <c r="U7" s="17"/>
    </row>
    <row r="8" spans="3:23" ht="14.25">
      <c r="C8" s="22" t="s">
        <v>16</v>
      </c>
      <c r="D8" s="23"/>
      <c r="E8" s="24" t="s">
        <v>17</v>
      </c>
      <c r="F8" s="23"/>
      <c r="G8" s="25" t="s">
        <v>16</v>
      </c>
      <c r="H8" s="10"/>
      <c r="I8" s="22" t="s">
        <v>8</v>
      </c>
      <c r="J8" s="24"/>
      <c r="K8" s="24" t="s">
        <v>18</v>
      </c>
      <c r="L8" s="24"/>
      <c r="M8" s="24" t="s">
        <v>19</v>
      </c>
      <c r="N8" s="24"/>
      <c r="O8" s="26" t="s">
        <v>8</v>
      </c>
      <c r="P8" s="27" t="s">
        <v>20</v>
      </c>
      <c r="Q8" s="10"/>
      <c r="R8" s="28" t="s">
        <v>21</v>
      </c>
      <c r="S8" s="29"/>
      <c r="T8" s="28" t="s">
        <v>22</v>
      </c>
      <c r="U8" s="29"/>
      <c r="W8" s="1" t="s">
        <v>22</v>
      </c>
    </row>
    <row r="9" spans="3:21" ht="14.25">
      <c r="C9" s="30"/>
      <c r="D9" s="31"/>
      <c r="E9" s="31"/>
      <c r="F9" s="31"/>
      <c r="G9" s="32"/>
      <c r="I9" s="30"/>
      <c r="J9" s="31"/>
      <c r="O9" s="33"/>
      <c r="P9" s="34"/>
      <c r="R9" s="35"/>
      <c r="S9" s="35"/>
      <c r="T9" s="35"/>
      <c r="U9" s="35"/>
    </row>
    <row r="10" spans="1:21" ht="14.25">
      <c r="A10" s="36"/>
      <c r="C10" s="30"/>
      <c r="D10" s="31"/>
      <c r="E10" s="31"/>
      <c r="F10" s="31"/>
      <c r="G10" s="32"/>
      <c r="I10" s="30"/>
      <c r="J10" s="31"/>
      <c r="O10" s="33"/>
      <c r="P10" s="34"/>
      <c r="R10" s="35"/>
      <c r="S10" s="35"/>
      <c r="T10" s="35"/>
      <c r="U10" s="35"/>
    </row>
    <row r="11" spans="1:21" ht="14.25">
      <c r="A11" s="37" t="s">
        <v>23</v>
      </c>
      <c r="C11" s="30">
        <f>10786.264-C12-C13</f>
        <v>352.7219899999983</v>
      </c>
      <c r="D11" s="31"/>
      <c r="E11" s="31">
        <f>11993.08-E12-E13</f>
        <v>371.4120000000005</v>
      </c>
      <c r="F11" s="31"/>
      <c r="G11" s="32">
        <f aca="true" t="shared" si="0" ref="G11:G27">+C11/E11</f>
        <v>0.9496784971944844</v>
      </c>
      <c r="I11" s="30">
        <f>11727.426-I12-I13</f>
        <v>381.30999999999995</v>
      </c>
      <c r="J11" s="31"/>
      <c r="K11" s="38">
        <f>58.39067-K12-K13-0.12137-0.00746</f>
        <v>0.020249999999997874</v>
      </c>
      <c r="L11" s="38"/>
      <c r="M11" s="38">
        <f>43.73655-M12-M13</f>
        <v>4.68121</v>
      </c>
      <c r="N11" s="38"/>
      <c r="O11" s="39">
        <f>I11-K11-M11</f>
        <v>376.60853999999995</v>
      </c>
      <c r="P11" s="34"/>
      <c r="R11" s="35">
        <f>O11-E11</f>
        <v>5.196539999999459</v>
      </c>
      <c r="S11" s="35"/>
      <c r="T11" s="35">
        <f>+R11*0.52</f>
        <v>2.702200799999719</v>
      </c>
      <c r="U11" s="35"/>
    </row>
    <row r="12" spans="1:23" ht="14.25">
      <c r="A12" s="37" t="s">
        <v>24</v>
      </c>
      <c r="C12" s="30">
        <v>9563.799</v>
      </c>
      <c r="D12" s="31"/>
      <c r="E12" s="31">
        <v>10485.881</v>
      </c>
      <c r="F12" s="31"/>
      <c r="G12" s="32">
        <f t="shared" si="0"/>
        <v>0.9120644226269592</v>
      </c>
      <c r="I12" s="30">
        <v>8080.69</v>
      </c>
      <c r="J12" s="31"/>
      <c r="K12" s="38">
        <v>5.72095</v>
      </c>
      <c r="L12" s="38"/>
      <c r="M12" s="38">
        <v>8.02319</v>
      </c>
      <c r="N12" s="38"/>
      <c r="O12" s="39">
        <f>I12-K12-M12</f>
        <v>8066.94586</v>
      </c>
      <c r="P12" s="34"/>
      <c r="R12" s="35">
        <f>O12-E12</f>
        <v>-2418.9351399999996</v>
      </c>
      <c r="S12" s="35"/>
      <c r="T12" s="35">
        <f>+R12*0.52</f>
        <v>-1257.8462727999997</v>
      </c>
      <c r="U12" s="35"/>
      <c r="W12" s="40">
        <f>R12*0.1</f>
        <v>-241.89351399999998</v>
      </c>
    </row>
    <row r="13" spans="1:24" ht="14.25">
      <c r="A13" s="37" t="s">
        <v>25</v>
      </c>
      <c r="C13" s="30">
        <v>869.74301</v>
      </c>
      <c r="D13" s="31"/>
      <c r="E13" s="31">
        <v>1135.787</v>
      </c>
      <c r="F13" s="31"/>
      <c r="G13" s="32">
        <f t="shared" si="0"/>
        <v>0.7657624272861021</v>
      </c>
      <c r="I13" s="30">
        <v>3265.426</v>
      </c>
      <c r="J13" s="31"/>
      <c r="K13" s="38">
        <v>52.52064</v>
      </c>
      <c r="L13" s="38"/>
      <c r="M13" s="38">
        <v>31.03215</v>
      </c>
      <c r="N13" s="38"/>
      <c r="O13" s="39">
        <f>I13-K13-M13</f>
        <v>3181.8732099999997</v>
      </c>
      <c r="P13" s="34"/>
      <c r="R13" s="35">
        <f>O13-E13</f>
        <v>2046.0862099999997</v>
      </c>
      <c r="S13" s="35"/>
      <c r="T13" s="35">
        <f>+R13*0.52</f>
        <v>1063.9648292</v>
      </c>
      <c r="U13" s="35"/>
      <c r="V13" s="41"/>
      <c r="W13" s="40">
        <f>R13*0.1</f>
        <v>204.60862099999997</v>
      </c>
      <c r="X13" s="40"/>
    </row>
    <row r="14" spans="1:23" ht="14.25">
      <c r="A14" s="37"/>
      <c r="C14" s="30"/>
      <c r="D14" s="31"/>
      <c r="E14" s="31"/>
      <c r="F14" s="31"/>
      <c r="G14" s="32"/>
      <c r="I14" s="30"/>
      <c r="J14" s="31"/>
      <c r="K14" s="38"/>
      <c r="L14" s="38"/>
      <c r="M14" s="38"/>
      <c r="N14" s="38"/>
      <c r="O14" s="39"/>
      <c r="P14" s="34"/>
      <c r="R14" s="35"/>
      <c r="S14" s="35"/>
      <c r="T14" s="35"/>
      <c r="U14" s="35"/>
      <c r="W14" s="40"/>
    </row>
    <row r="15" spans="1:23" ht="14.25">
      <c r="A15" s="37" t="s">
        <v>26</v>
      </c>
      <c r="C15" s="30">
        <v>4450.622</v>
      </c>
      <c r="D15" s="31"/>
      <c r="E15" s="31">
        <v>5392.3</v>
      </c>
      <c r="F15" s="31"/>
      <c r="G15" s="32">
        <f t="shared" si="0"/>
        <v>0.8253661702798435</v>
      </c>
      <c r="I15" s="30">
        <v>5353.339</v>
      </c>
      <c r="J15" s="31"/>
      <c r="K15" s="38">
        <v>9.03292</v>
      </c>
      <c r="L15" s="38"/>
      <c r="M15" s="38">
        <v>4.31103</v>
      </c>
      <c r="N15" s="38"/>
      <c r="O15" s="39">
        <f>I15-K15-M15</f>
        <v>5339.99505</v>
      </c>
      <c r="P15" s="34"/>
      <c r="R15" s="35">
        <f>O15-E15</f>
        <v>-52.304949999999735</v>
      </c>
      <c r="S15" s="35"/>
      <c r="T15" s="35">
        <f>+R15*0.52</f>
        <v>-27.198573999999862</v>
      </c>
      <c r="U15" s="35"/>
      <c r="W15" s="40">
        <f>R15*0.1</f>
        <v>-5.230494999999974</v>
      </c>
    </row>
    <row r="16" spans="1:23" ht="14.25">
      <c r="A16" s="37"/>
      <c r="C16" s="30"/>
      <c r="D16" s="31"/>
      <c r="E16" s="31"/>
      <c r="F16" s="31"/>
      <c r="G16" s="32"/>
      <c r="I16" s="30"/>
      <c r="J16" s="31"/>
      <c r="K16" s="38"/>
      <c r="L16" s="38"/>
      <c r="M16" s="38"/>
      <c r="N16" s="38"/>
      <c r="O16" s="39"/>
      <c r="P16" s="34"/>
      <c r="R16" s="35"/>
      <c r="S16" s="35"/>
      <c r="T16" s="35"/>
      <c r="U16" s="35"/>
      <c r="W16" s="40"/>
    </row>
    <row r="17" spans="1:23" ht="14.25">
      <c r="A17" s="37" t="s">
        <v>27</v>
      </c>
      <c r="C17" s="30">
        <v>208.117</v>
      </c>
      <c r="D17" s="31"/>
      <c r="E17" s="31">
        <v>258.9</v>
      </c>
      <c r="F17" s="31"/>
      <c r="G17" s="32">
        <f t="shared" si="0"/>
        <v>0.8038509076863655</v>
      </c>
      <c r="I17" s="30">
        <v>199.696</v>
      </c>
      <c r="J17" s="31"/>
      <c r="K17" s="38">
        <v>0</v>
      </c>
      <c r="L17" s="38"/>
      <c r="M17" s="38">
        <v>0</v>
      </c>
      <c r="N17" s="38"/>
      <c r="O17" s="39">
        <f>I17-K17-M17</f>
        <v>199.696</v>
      </c>
      <c r="P17" s="34"/>
      <c r="R17" s="35">
        <f>O17-E17</f>
        <v>-59.20399999999998</v>
      </c>
      <c r="S17" s="35"/>
      <c r="T17" s="35">
        <f>+R17*0.52</f>
        <v>-30.78607999999999</v>
      </c>
      <c r="U17" s="35"/>
      <c r="W17" s="40">
        <f>R17*0.1</f>
        <v>-5.920399999999998</v>
      </c>
    </row>
    <row r="18" spans="1:23" ht="14.25">
      <c r="A18" s="37"/>
      <c r="C18" s="30"/>
      <c r="D18" s="31"/>
      <c r="E18" s="31"/>
      <c r="F18" s="31"/>
      <c r="G18" s="32"/>
      <c r="I18" s="30"/>
      <c r="J18" s="31"/>
      <c r="K18" s="38"/>
      <c r="L18" s="38"/>
      <c r="M18" s="38"/>
      <c r="N18" s="38"/>
      <c r="O18" s="39"/>
      <c r="P18" s="34"/>
      <c r="R18" s="35"/>
      <c r="S18" s="35"/>
      <c r="T18" s="35"/>
      <c r="U18" s="35"/>
      <c r="W18" s="40"/>
    </row>
    <row r="19" spans="1:23" ht="14.25">
      <c r="A19" s="37" t="s">
        <v>28</v>
      </c>
      <c r="C19" s="30">
        <v>968.972</v>
      </c>
      <c r="D19" s="31"/>
      <c r="E19" s="31">
        <v>1206.9</v>
      </c>
      <c r="F19" s="31"/>
      <c r="G19" s="32">
        <f t="shared" si="0"/>
        <v>0.8028602203993702</v>
      </c>
      <c r="I19" s="30">
        <v>1508.535</v>
      </c>
      <c r="J19" s="31"/>
      <c r="K19" s="38">
        <v>0.38292</v>
      </c>
      <c r="L19" s="38"/>
      <c r="M19" s="38">
        <v>6.63669</v>
      </c>
      <c r="N19" s="38"/>
      <c r="O19" s="39">
        <f>I19-K19-M19</f>
        <v>1501.51539</v>
      </c>
      <c r="P19" s="34"/>
      <c r="R19" s="35">
        <f>O19-E19</f>
        <v>294.61538999999993</v>
      </c>
      <c r="S19" s="35"/>
      <c r="T19" s="35">
        <f>+R19*0.52</f>
        <v>153.20000279999996</v>
      </c>
      <c r="U19" s="35"/>
      <c r="W19" s="40">
        <f>R19*0.1</f>
        <v>29.461538999999995</v>
      </c>
    </row>
    <row r="20" spans="1:23" ht="14.25">
      <c r="A20" s="37"/>
      <c r="C20" s="30"/>
      <c r="D20" s="31"/>
      <c r="E20" s="31"/>
      <c r="F20" s="31"/>
      <c r="G20" s="32"/>
      <c r="I20" s="30"/>
      <c r="J20" s="31"/>
      <c r="K20" s="38"/>
      <c r="L20" s="38"/>
      <c r="M20" s="38"/>
      <c r="N20" s="38"/>
      <c r="O20" s="39"/>
      <c r="P20" s="34"/>
      <c r="R20" s="35"/>
      <c r="S20" s="35"/>
      <c r="T20" s="35"/>
      <c r="U20" s="35"/>
      <c r="W20" s="40"/>
    </row>
    <row r="21" spans="1:23" ht="14.25">
      <c r="A21" s="37" t="s">
        <v>29</v>
      </c>
      <c r="C21" s="30">
        <v>27309.621</v>
      </c>
      <c r="D21" s="31"/>
      <c r="E21" s="31">
        <v>33653.9</v>
      </c>
      <c r="F21" s="31"/>
      <c r="G21" s="32">
        <f t="shared" si="0"/>
        <v>0.8114845827675247</v>
      </c>
      <c r="I21" s="30">
        <v>34861.504</v>
      </c>
      <c r="J21" s="31"/>
      <c r="K21" s="38">
        <v>44.09852</v>
      </c>
      <c r="L21" s="38"/>
      <c r="M21" s="38">
        <v>115.32428</v>
      </c>
      <c r="N21" s="38"/>
      <c r="O21" s="39">
        <f>I21-K21-M21</f>
        <v>34702.0812</v>
      </c>
      <c r="P21" s="34"/>
      <c r="R21" s="35">
        <f>O21-E21</f>
        <v>1048.181199999999</v>
      </c>
      <c r="S21" s="35"/>
      <c r="T21" s="35">
        <f>+R21*0.52</f>
        <v>545.0542239999995</v>
      </c>
      <c r="U21" s="35"/>
      <c r="W21" s="40">
        <f>R21*0.1</f>
        <v>104.81811999999991</v>
      </c>
    </row>
    <row r="22" spans="1:23" ht="14.25">
      <c r="A22" s="37"/>
      <c r="C22" s="30"/>
      <c r="D22" s="31"/>
      <c r="E22" s="31"/>
      <c r="F22" s="31"/>
      <c r="G22" s="32"/>
      <c r="I22" s="30"/>
      <c r="J22" s="31"/>
      <c r="K22" s="38"/>
      <c r="L22" s="38"/>
      <c r="M22" s="38"/>
      <c r="N22" s="38"/>
      <c r="O22" s="39"/>
      <c r="P22" s="34"/>
      <c r="R22" s="35"/>
      <c r="S22" s="35"/>
      <c r="T22" s="35"/>
      <c r="U22" s="35"/>
      <c r="W22" s="40"/>
    </row>
    <row r="23" spans="1:23" ht="14.25">
      <c r="A23" s="37" t="s">
        <v>30</v>
      </c>
      <c r="C23" s="30">
        <v>366.894</v>
      </c>
      <c r="D23" s="31"/>
      <c r="E23" s="31">
        <v>496.3</v>
      </c>
      <c r="F23" s="31"/>
      <c r="G23" s="32">
        <f t="shared" si="0"/>
        <v>0.7392585129961716</v>
      </c>
      <c r="I23" s="30">
        <v>443.782</v>
      </c>
      <c r="J23" s="31"/>
      <c r="K23" s="38">
        <v>0.64991</v>
      </c>
      <c r="L23" s="38"/>
      <c r="M23" s="38">
        <v>3.9469</v>
      </c>
      <c r="N23" s="38"/>
      <c r="O23" s="39">
        <f>I23-K23-M23</f>
        <v>439.18519</v>
      </c>
      <c r="P23" s="34"/>
      <c r="R23" s="35">
        <f>O23-E23</f>
        <v>-57.114810000000034</v>
      </c>
      <c r="S23" s="35"/>
      <c r="T23" s="35">
        <f>+R23*0.52</f>
        <v>-29.699701200000018</v>
      </c>
      <c r="U23" s="35"/>
      <c r="W23" s="40">
        <f>R23*0.1</f>
        <v>-5.711481000000004</v>
      </c>
    </row>
    <row r="24" spans="1:23" ht="14.25">
      <c r="A24" s="37"/>
      <c r="C24" s="30"/>
      <c r="D24" s="31"/>
      <c r="E24" s="31"/>
      <c r="F24" s="31"/>
      <c r="G24" s="32"/>
      <c r="I24" s="30"/>
      <c r="J24" s="31"/>
      <c r="K24" s="38"/>
      <c r="L24" s="38"/>
      <c r="M24" s="38"/>
      <c r="N24" s="38"/>
      <c r="O24" s="39"/>
      <c r="P24" s="34"/>
      <c r="R24" s="35"/>
      <c r="S24" s="35"/>
      <c r="T24" s="35"/>
      <c r="U24" s="35"/>
      <c r="W24" s="40"/>
    </row>
    <row r="25" spans="1:23" ht="14.25">
      <c r="A25" s="37" t="s">
        <v>31</v>
      </c>
      <c r="C25" s="30">
        <v>-5.335</v>
      </c>
      <c r="D25" s="31"/>
      <c r="E25" s="31">
        <v>-5.3</v>
      </c>
      <c r="F25" s="31"/>
      <c r="G25" s="32">
        <f t="shared" si="0"/>
        <v>1.0066037735849056</v>
      </c>
      <c r="I25" s="30">
        <v>0.00273</v>
      </c>
      <c r="J25" s="31"/>
      <c r="K25" s="38">
        <v>0</v>
      </c>
      <c r="L25" s="38"/>
      <c r="M25" s="38">
        <v>0</v>
      </c>
      <c r="N25" s="38"/>
      <c r="O25" s="39">
        <f>I25-K25-M25</f>
        <v>0.00273</v>
      </c>
      <c r="P25" s="34"/>
      <c r="R25" s="35">
        <f>O25-E25</f>
        <v>5.3027299999999995</v>
      </c>
      <c r="S25" s="35"/>
      <c r="T25" s="35">
        <f>+R25*0.52</f>
        <v>2.7574196</v>
      </c>
      <c r="U25" s="35"/>
      <c r="W25" s="40">
        <f>R25*0.1</f>
        <v>0.530273</v>
      </c>
    </row>
    <row r="26" spans="1:23" ht="14.25">
      <c r="A26" s="37"/>
      <c r="C26" s="30"/>
      <c r="D26" s="31"/>
      <c r="E26" s="31"/>
      <c r="F26" s="31"/>
      <c r="G26" s="32"/>
      <c r="I26" s="30"/>
      <c r="J26" s="31"/>
      <c r="K26" s="38"/>
      <c r="L26" s="38"/>
      <c r="M26" s="38"/>
      <c r="N26" s="38"/>
      <c r="O26" s="39"/>
      <c r="P26" s="34"/>
      <c r="R26" s="35"/>
      <c r="S26" s="35"/>
      <c r="T26" s="35"/>
      <c r="U26" s="35"/>
      <c r="W26" s="40"/>
    </row>
    <row r="27" spans="1:23" ht="14.25">
      <c r="A27" s="37" t="s">
        <v>32</v>
      </c>
      <c r="C27" s="30">
        <v>42.984</v>
      </c>
      <c r="D27" s="31"/>
      <c r="E27" s="31">
        <v>53.7</v>
      </c>
      <c r="F27" s="31"/>
      <c r="G27" s="32">
        <f t="shared" si="0"/>
        <v>0.8004469273743017</v>
      </c>
      <c r="I27" s="30">
        <v>69.542</v>
      </c>
      <c r="J27" s="31"/>
      <c r="K27" s="38">
        <v>0.35628</v>
      </c>
      <c r="L27" s="38"/>
      <c r="M27" s="38">
        <v>2.08395</v>
      </c>
      <c r="N27" s="38"/>
      <c r="O27" s="39">
        <f>I27-K27-M27</f>
        <v>67.10177</v>
      </c>
      <c r="P27" s="34"/>
      <c r="R27" s="35">
        <f>O27-E27</f>
        <v>13.401769999999999</v>
      </c>
      <c r="S27" s="35"/>
      <c r="T27" s="35">
        <f>+R27*0.52</f>
        <v>6.9689204</v>
      </c>
      <c r="U27" s="35"/>
      <c r="W27" s="40">
        <f>R27*0.1</f>
        <v>1.340177</v>
      </c>
    </row>
    <row r="28" spans="1:23" ht="14.25">
      <c r="A28" s="37"/>
      <c r="C28" s="30"/>
      <c r="D28" s="31"/>
      <c r="E28" s="31"/>
      <c r="F28" s="31"/>
      <c r="G28" s="32"/>
      <c r="I28" s="30"/>
      <c r="J28" s="31"/>
      <c r="K28" s="38"/>
      <c r="L28" s="38"/>
      <c r="M28" s="38"/>
      <c r="N28" s="38"/>
      <c r="O28" s="39"/>
      <c r="P28" s="34"/>
      <c r="R28" s="35"/>
      <c r="S28" s="35"/>
      <c r="T28" s="35"/>
      <c r="U28" s="35"/>
      <c r="W28" s="40"/>
    </row>
    <row r="29" spans="1:23" ht="14.25">
      <c r="A29" s="37" t="s">
        <v>33</v>
      </c>
      <c r="B29" s="42"/>
      <c r="C29" s="43">
        <v>16539.185</v>
      </c>
      <c r="D29" s="44"/>
      <c r="E29" s="44">
        <v>20379.8</v>
      </c>
      <c r="F29" s="44"/>
      <c r="G29" s="45">
        <f>+C29/E29</f>
        <v>0.8115479543469515</v>
      </c>
      <c r="H29" s="46"/>
      <c r="I29" s="43">
        <v>21420.599</v>
      </c>
      <c r="J29" s="44"/>
      <c r="K29" s="47">
        <v>50.84163</v>
      </c>
      <c r="L29" s="47"/>
      <c r="M29" s="47">
        <v>48.02511</v>
      </c>
      <c r="N29" s="47"/>
      <c r="O29" s="39">
        <f>I29-K29-M29</f>
        <v>21321.73226</v>
      </c>
      <c r="P29" s="34"/>
      <c r="R29" s="35">
        <f>O29-E29</f>
        <v>941.9322600000014</v>
      </c>
      <c r="S29" s="35"/>
      <c r="T29" s="35">
        <f>+R29*0.52</f>
        <v>489.80477520000073</v>
      </c>
      <c r="U29" s="35"/>
      <c r="W29" s="40">
        <f>R29*0.1</f>
        <v>94.19322600000015</v>
      </c>
    </row>
    <row r="30" spans="1:23" ht="14.25">
      <c r="A30" s="37"/>
      <c r="C30" s="30"/>
      <c r="D30" s="31"/>
      <c r="E30" s="31"/>
      <c r="F30" s="31"/>
      <c r="G30" s="32"/>
      <c r="I30" s="30"/>
      <c r="J30" s="31"/>
      <c r="K30" s="38"/>
      <c r="L30" s="38"/>
      <c r="M30" s="38"/>
      <c r="N30" s="38"/>
      <c r="O30" s="39"/>
      <c r="P30" s="34"/>
      <c r="R30" s="35"/>
      <c r="S30" s="35"/>
      <c r="T30" s="35"/>
      <c r="U30" s="35"/>
      <c r="W30" s="40"/>
    </row>
    <row r="31" spans="1:23" ht="14.25">
      <c r="A31" s="37" t="s">
        <v>34</v>
      </c>
      <c r="C31" s="30">
        <v>720.325</v>
      </c>
      <c r="D31" s="31"/>
      <c r="E31" s="31">
        <v>1006.5</v>
      </c>
      <c r="F31" s="31"/>
      <c r="G31" s="32">
        <f>+C31/E31</f>
        <v>0.7156731246895182</v>
      </c>
      <c r="I31" s="30">
        <v>1282.958</v>
      </c>
      <c r="J31" s="31"/>
      <c r="K31" s="38">
        <v>2.15658</v>
      </c>
      <c r="L31" s="38"/>
      <c r="M31" s="38">
        <v>4.77241</v>
      </c>
      <c r="N31" s="38"/>
      <c r="O31" s="39">
        <f>I31-K31-M31</f>
        <v>1276.02901</v>
      </c>
      <c r="P31" s="34"/>
      <c r="R31" s="35">
        <f>O31-E31</f>
        <v>269.52900999999997</v>
      </c>
      <c r="S31" s="35"/>
      <c r="T31" s="35">
        <f>+R31*0.52</f>
        <v>140.1550852</v>
      </c>
      <c r="U31" s="35"/>
      <c r="W31" s="40">
        <f>R31*0.1</f>
        <v>26.952900999999997</v>
      </c>
    </row>
    <row r="32" spans="1:23" ht="14.25">
      <c r="A32" s="37"/>
      <c r="C32" s="30"/>
      <c r="D32" s="31"/>
      <c r="E32" s="31"/>
      <c r="F32" s="31"/>
      <c r="G32" s="32"/>
      <c r="I32" s="30"/>
      <c r="J32" s="31"/>
      <c r="K32" s="38"/>
      <c r="L32" s="38"/>
      <c r="M32" s="38"/>
      <c r="N32" s="38"/>
      <c r="O32" s="39"/>
      <c r="P32" s="34"/>
      <c r="R32" s="35"/>
      <c r="S32" s="35"/>
      <c r="T32" s="35"/>
      <c r="U32" s="35"/>
      <c r="W32" s="40"/>
    </row>
    <row r="33" spans="1:23" ht="14.25">
      <c r="A33" s="37" t="s">
        <v>35</v>
      </c>
      <c r="C33" s="30">
        <v>165.96</v>
      </c>
      <c r="D33" s="31"/>
      <c r="E33" s="31">
        <v>206.8</v>
      </c>
      <c r="F33" s="31"/>
      <c r="G33" s="32">
        <f>+C33/E33</f>
        <v>0.8025145067698259</v>
      </c>
      <c r="I33" s="30">
        <v>340.706</v>
      </c>
      <c r="J33" s="31"/>
      <c r="K33" s="38">
        <v>0</v>
      </c>
      <c r="L33" s="38"/>
      <c r="M33" s="38">
        <v>0</v>
      </c>
      <c r="N33" s="38"/>
      <c r="O33" s="39">
        <f>I33-K33-M33</f>
        <v>340.706</v>
      </c>
      <c r="P33" s="34"/>
      <c r="R33" s="35">
        <f>O33-E33</f>
        <v>133.906</v>
      </c>
      <c r="S33" s="35"/>
      <c r="T33" s="35">
        <f>+R33*0.52</f>
        <v>69.63112000000001</v>
      </c>
      <c r="U33" s="35"/>
      <c r="W33" s="40">
        <f>R33*0.1</f>
        <v>13.390600000000001</v>
      </c>
    </row>
    <row r="34" spans="1:23" ht="14.25" hidden="1">
      <c r="A34" s="37"/>
      <c r="C34" s="30"/>
      <c r="D34" s="31"/>
      <c r="E34" s="31"/>
      <c r="F34" s="31"/>
      <c r="G34" s="32"/>
      <c r="I34" s="30"/>
      <c r="J34" s="31"/>
      <c r="K34" s="38"/>
      <c r="L34" s="38"/>
      <c r="M34" s="38"/>
      <c r="N34" s="38"/>
      <c r="O34" s="39">
        <f>I34-K34-M34</f>
        <v>0</v>
      </c>
      <c r="P34" s="34"/>
      <c r="R34" s="35">
        <f>O34-E34</f>
        <v>0</v>
      </c>
      <c r="S34" s="35"/>
      <c r="T34" s="35"/>
      <c r="U34" s="35"/>
      <c r="W34" s="48"/>
    </row>
    <row r="35" spans="1:23" ht="14.25" hidden="1">
      <c r="A35" s="49" t="s">
        <v>36</v>
      </c>
      <c r="B35" s="50"/>
      <c r="C35" s="51"/>
      <c r="D35" s="52"/>
      <c r="E35" s="52"/>
      <c r="F35" s="52"/>
      <c r="G35" s="53">
        <v>0</v>
      </c>
      <c r="H35" s="54"/>
      <c r="I35" s="51"/>
      <c r="J35" s="52"/>
      <c r="K35" s="55"/>
      <c r="L35" s="55"/>
      <c r="M35" s="55"/>
      <c r="N35" s="55"/>
      <c r="O35" s="39">
        <f>I35-K35-M35</f>
        <v>0</v>
      </c>
      <c r="P35" s="34"/>
      <c r="Q35" s="54"/>
      <c r="R35" s="35">
        <f>O35-E35</f>
        <v>0</v>
      </c>
      <c r="S35" s="35"/>
      <c r="T35" s="35">
        <f>+R35*0.52</f>
        <v>0</v>
      </c>
      <c r="U35" s="35"/>
      <c r="V35" s="36"/>
      <c r="W35" s="48"/>
    </row>
    <row r="36" spans="1:23" ht="14.25">
      <c r="A36" s="37"/>
      <c r="C36" s="30"/>
      <c r="D36" s="31"/>
      <c r="E36" s="31"/>
      <c r="F36" s="31"/>
      <c r="G36" s="32"/>
      <c r="I36" s="30"/>
      <c r="J36" s="31"/>
      <c r="K36" s="38"/>
      <c r="L36" s="38"/>
      <c r="M36" s="38"/>
      <c r="N36" s="38"/>
      <c r="O36" s="39"/>
      <c r="P36" s="34"/>
      <c r="R36" s="35"/>
      <c r="S36" s="35"/>
      <c r="T36" s="35"/>
      <c r="U36" s="35"/>
      <c r="W36" s="40"/>
    </row>
    <row r="37" spans="1:23" ht="14.25">
      <c r="A37" s="37" t="s">
        <v>37</v>
      </c>
      <c r="C37" s="30">
        <v>1410.786</v>
      </c>
      <c r="D37" s="31"/>
      <c r="E37" s="31">
        <v>1717.8</v>
      </c>
      <c r="F37" s="31"/>
      <c r="G37" s="32">
        <f>+C37/E37</f>
        <v>0.8212748864827105</v>
      </c>
      <c r="I37" s="30">
        <v>1937.402</v>
      </c>
      <c r="J37" s="31"/>
      <c r="K37" s="38">
        <v>1.48032</v>
      </c>
      <c r="L37" s="38"/>
      <c r="M37" s="38">
        <v>0.7164</v>
      </c>
      <c r="N37" s="38"/>
      <c r="O37" s="39">
        <f>I37-K37-M37</f>
        <v>1935.2052800000001</v>
      </c>
      <c r="P37" s="34"/>
      <c r="R37" s="35">
        <f>O37-E37</f>
        <v>217.40528000000018</v>
      </c>
      <c r="S37" s="35"/>
      <c r="T37" s="35">
        <f>+R37*0.52</f>
        <v>113.0507456000001</v>
      </c>
      <c r="U37" s="35"/>
      <c r="W37" s="40">
        <f>R37*0.1</f>
        <v>21.74052800000002</v>
      </c>
    </row>
    <row r="38" spans="1:23" ht="14.25">
      <c r="A38" s="37"/>
      <c r="C38" s="30"/>
      <c r="D38" s="31"/>
      <c r="E38" s="31"/>
      <c r="F38" s="31"/>
      <c r="G38" s="32"/>
      <c r="I38" s="30"/>
      <c r="J38" s="31"/>
      <c r="K38" s="38"/>
      <c r="L38" s="38"/>
      <c r="M38" s="38"/>
      <c r="N38" s="38"/>
      <c r="O38" s="39"/>
      <c r="P38" s="34"/>
      <c r="R38" s="35"/>
      <c r="S38" s="35"/>
      <c r="T38" s="35"/>
      <c r="U38" s="35"/>
      <c r="W38" s="40"/>
    </row>
    <row r="39" spans="1:23" ht="14.25">
      <c r="A39" s="37" t="s">
        <v>38</v>
      </c>
      <c r="C39" s="30">
        <v>92.553</v>
      </c>
      <c r="D39" s="31"/>
      <c r="E39" s="31">
        <v>114.4</v>
      </c>
      <c r="F39" s="31"/>
      <c r="G39" s="32">
        <f>+C39/E39</f>
        <v>0.8090297202797202</v>
      </c>
      <c r="I39" s="30">
        <v>146.858</v>
      </c>
      <c r="J39" s="31"/>
      <c r="K39" s="38">
        <v>0.7575</v>
      </c>
      <c r="L39" s="38"/>
      <c r="M39" s="38">
        <v>0.86487</v>
      </c>
      <c r="N39" s="38"/>
      <c r="O39" s="39">
        <f>I39-K39-M39</f>
        <v>145.23563000000001</v>
      </c>
      <c r="P39" s="34"/>
      <c r="R39" s="35">
        <f>O39-E39</f>
        <v>30.83563000000001</v>
      </c>
      <c r="S39" s="35"/>
      <c r="T39" s="35">
        <f>+R39*0.32</f>
        <v>9.867401600000003</v>
      </c>
      <c r="U39" s="35"/>
      <c r="W39" s="40">
        <f>R39*0.1</f>
        <v>3.083563000000001</v>
      </c>
    </row>
    <row r="40" spans="1:23" ht="14.25">
      <c r="A40" s="37"/>
      <c r="C40" s="30"/>
      <c r="D40" s="31"/>
      <c r="E40" s="31"/>
      <c r="F40" s="31"/>
      <c r="G40" s="32"/>
      <c r="I40" s="30"/>
      <c r="J40" s="31"/>
      <c r="K40" s="38"/>
      <c r="L40" s="38"/>
      <c r="M40" s="38"/>
      <c r="N40" s="38"/>
      <c r="O40" s="39"/>
      <c r="P40" s="34"/>
      <c r="R40" s="35"/>
      <c r="S40" s="35"/>
      <c r="T40" s="35"/>
      <c r="U40" s="35"/>
      <c r="W40" s="40"/>
    </row>
    <row r="41" spans="1:23" ht="14.25">
      <c r="A41" s="37" t="s">
        <v>39</v>
      </c>
      <c r="C41" s="30">
        <v>330.417</v>
      </c>
      <c r="D41" s="31"/>
      <c r="E41" s="31">
        <v>375.3</v>
      </c>
      <c r="F41" s="31"/>
      <c r="G41" s="32">
        <f>+C41/E41</f>
        <v>0.8804076738609111</v>
      </c>
      <c r="I41" s="30">
        <v>480.19</v>
      </c>
      <c r="J41" s="31"/>
      <c r="K41" s="38">
        <v>0.46512</v>
      </c>
      <c r="L41" s="38"/>
      <c r="M41" s="38">
        <v>0</v>
      </c>
      <c r="N41" s="38"/>
      <c r="O41" s="39">
        <f>I41-K41-M41</f>
        <v>479.72488</v>
      </c>
      <c r="P41" s="34"/>
      <c r="R41" s="35">
        <f>O41-E41</f>
        <v>104.42487999999997</v>
      </c>
      <c r="S41" s="35"/>
      <c r="T41" s="35">
        <f>+R41*0.52</f>
        <v>54.30093759999999</v>
      </c>
      <c r="U41" s="35"/>
      <c r="W41" s="40">
        <f>R41*0.1</f>
        <v>10.442487999999997</v>
      </c>
    </row>
    <row r="42" spans="1:23" ht="14.25">
      <c r="A42" s="37"/>
      <c r="C42" s="30"/>
      <c r="D42" s="31"/>
      <c r="E42" s="31"/>
      <c r="F42" s="31"/>
      <c r="G42" s="32"/>
      <c r="I42" s="30"/>
      <c r="J42" s="31"/>
      <c r="K42" s="38"/>
      <c r="L42" s="38"/>
      <c r="M42" s="38"/>
      <c r="N42" s="38"/>
      <c r="O42" s="39"/>
      <c r="P42" s="34"/>
      <c r="R42" s="35"/>
      <c r="S42" s="35"/>
      <c r="T42" s="35"/>
      <c r="U42" s="35"/>
      <c r="W42" s="40"/>
    </row>
    <row r="43" spans="1:23" ht="14.25">
      <c r="A43" s="37" t="s">
        <v>40</v>
      </c>
      <c r="C43" s="30">
        <v>11.915</v>
      </c>
      <c r="D43" s="31"/>
      <c r="E43" s="31">
        <v>12.6</v>
      </c>
      <c r="F43" s="31"/>
      <c r="G43" s="32">
        <f>+C43/E43</f>
        <v>0.9456349206349206</v>
      </c>
      <c r="I43" s="30">
        <v>12.3</v>
      </c>
      <c r="J43" s="31"/>
      <c r="K43" s="38">
        <v>0</v>
      </c>
      <c r="L43" s="38"/>
      <c r="M43" s="38">
        <v>0</v>
      </c>
      <c r="N43" s="38"/>
      <c r="O43" s="39">
        <f>I43-K43-M43</f>
        <v>12.3</v>
      </c>
      <c r="P43" s="34"/>
      <c r="R43" s="35">
        <f>O43-E43</f>
        <v>-0.29999999999999893</v>
      </c>
      <c r="S43" s="35"/>
      <c r="T43" s="35">
        <f>+R43*0.52</f>
        <v>-0.15599999999999944</v>
      </c>
      <c r="U43" s="35"/>
      <c r="W43" s="40">
        <f>R43*0.1</f>
        <v>-0.029999999999999895</v>
      </c>
    </row>
    <row r="44" spans="1:23" ht="14.25">
      <c r="A44" s="37"/>
      <c r="C44" s="30"/>
      <c r="D44" s="31"/>
      <c r="E44" s="31"/>
      <c r="F44" s="31"/>
      <c r="G44" s="32"/>
      <c r="I44" s="30"/>
      <c r="J44" s="31"/>
      <c r="K44" s="38"/>
      <c r="L44" s="38"/>
      <c r="M44" s="38"/>
      <c r="N44" s="38"/>
      <c r="O44" s="39"/>
      <c r="P44" s="34"/>
      <c r="R44" s="35"/>
      <c r="S44" s="35"/>
      <c r="T44" s="35"/>
      <c r="U44" s="35"/>
      <c r="W44" s="40"/>
    </row>
    <row r="45" spans="1:23" ht="14.25">
      <c r="A45" s="37" t="s">
        <v>41</v>
      </c>
      <c r="C45" s="30">
        <v>4396.481</v>
      </c>
      <c r="D45" s="31"/>
      <c r="E45" s="31">
        <v>5256.3</v>
      </c>
      <c r="F45" s="31"/>
      <c r="G45" s="32">
        <f>+C45/E45</f>
        <v>0.8364212468846907</v>
      </c>
      <c r="I45" s="30">
        <v>5162.034</v>
      </c>
      <c r="J45" s="31"/>
      <c r="K45" s="38">
        <v>23.80629</v>
      </c>
      <c r="L45" s="38"/>
      <c r="M45" s="38">
        <v>7.59224</v>
      </c>
      <c r="N45" s="38"/>
      <c r="O45" s="39">
        <f>I45-K45-M45</f>
        <v>5130.635469999999</v>
      </c>
      <c r="P45" s="34"/>
      <c r="R45" s="35">
        <f>O45-E45</f>
        <v>-125.66453000000092</v>
      </c>
      <c r="S45" s="35"/>
      <c r="T45" s="35">
        <f>+R45*0.52</f>
        <v>-65.34555560000048</v>
      </c>
      <c r="U45" s="35"/>
      <c r="W45" s="40">
        <f>R45*0.1</f>
        <v>-12.566453000000093</v>
      </c>
    </row>
    <row r="46" spans="1:23" ht="14.25">
      <c r="A46" s="37"/>
      <c r="C46" s="30"/>
      <c r="D46" s="31"/>
      <c r="E46" s="31"/>
      <c r="F46" s="31"/>
      <c r="G46" s="32"/>
      <c r="I46" s="30"/>
      <c r="J46" s="31"/>
      <c r="K46" s="38"/>
      <c r="L46" s="38"/>
      <c r="M46" s="38"/>
      <c r="N46" s="38"/>
      <c r="O46" s="39"/>
      <c r="P46" s="34"/>
      <c r="R46" s="35"/>
      <c r="S46" s="35"/>
      <c r="T46" s="35"/>
      <c r="U46" s="35"/>
      <c r="W46" s="40"/>
    </row>
    <row r="47" spans="1:23" ht="14.25">
      <c r="A47" s="37" t="s">
        <v>42</v>
      </c>
      <c r="C47" s="30">
        <v>264.747</v>
      </c>
      <c r="D47" s="31"/>
      <c r="E47" s="31">
        <v>347.2</v>
      </c>
      <c r="F47" s="31"/>
      <c r="G47" s="32">
        <f>+C47/E47</f>
        <v>0.7625201612903226</v>
      </c>
      <c r="I47" s="30">
        <v>482.227</v>
      </c>
      <c r="J47" s="31"/>
      <c r="K47" s="38">
        <v>1.09991</v>
      </c>
      <c r="L47" s="38"/>
      <c r="M47" s="38">
        <v>0</v>
      </c>
      <c r="N47" s="38"/>
      <c r="O47" s="39">
        <f>I47-K47-M47</f>
        <v>481.12708999999995</v>
      </c>
      <c r="P47" s="34"/>
      <c r="R47" s="35">
        <f>O47-E47</f>
        <v>133.92708999999996</v>
      </c>
      <c r="S47" s="35"/>
      <c r="T47" s="35">
        <f>+R47*0.52</f>
        <v>69.64208679999999</v>
      </c>
      <c r="U47" s="35"/>
      <c r="W47" s="40">
        <f>R47*0.1</f>
        <v>13.392708999999996</v>
      </c>
    </row>
    <row r="48" spans="1:23" ht="14.25">
      <c r="A48" s="37"/>
      <c r="C48" s="30"/>
      <c r="D48" s="31"/>
      <c r="E48" s="31"/>
      <c r="F48" s="31"/>
      <c r="G48" s="32"/>
      <c r="I48" s="30"/>
      <c r="J48" s="31"/>
      <c r="K48" s="38"/>
      <c r="L48" s="38"/>
      <c r="M48" s="38"/>
      <c r="N48" s="38"/>
      <c r="O48" s="39"/>
      <c r="P48" s="34"/>
      <c r="R48" s="35"/>
      <c r="S48" s="35"/>
      <c r="T48" s="35"/>
      <c r="U48" s="35"/>
      <c r="W48" s="40"/>
    </row>
    <row r="49" spans="1:23" ht="14.25">
      <c r="A49" s="37" t="s">
        <v>43</v>
      </c>
      <c r="C49" s="30">
        <v>26.252</v>
      </c>
      <c r="D49" s="31"/>
      <c r="E49" s="31">
        <v>28</v>
      </c>
      <c r="F49" s="31"/>
      <c r="G49" s="32">
        <f>+C49/E49</f>
        <v>0.9375714285714285</v>
      </c>
      <c r="I49" s="30">
        <v>14.724</v>
      </c>
      <c r="J49" s="31"/>
      <c r="K49" s="38">
        <v>0</v>
      </c>
      <c r="L49" s="38"/>
      <c r="M49" s="38">
        <v>0</v>
      </c>
      <c r="N49" s="38"/>
      <c r="O49" s="39">
        <f>I49-K49-M49</f>
        <v>14.724</v>
      </c>
      <c r="P49" s="34"/>
      <c r="R49" s="35">
        <f>O49-E49</f>
        <v>-13.276</v>
      </c>
      <c r="S49" s="35"/>
      <c r="T49" s="35">
        <f>+R49*0.52</f>
        <v>-6.90352</v>
      </c>
      <c r="U49" s="35"/>
      <c r="W49" s="40">
        <f>R49*0.1</f>
        <v>-1.3276000000000001</v>
      </c>
    </row>
    <row r="50" spans="1:23" ht="14.25">
      <c r="A50" s="37"/>
      <c r="C50" s="30"/>
      <c r="D50" s="31"/>
      <c r="E50" s="31"/>
      <c r="F50" s="31"/>
      <c r="G50" s="32"/>
      <c r="I50" s="30"/>
      <c r="J50" s="31"/>
      <c r="K50" s="38"/>
      <c r="L50" s="38"/>
      <c r="M50" s="38"/>
      <c r="N50" s="38"/>
      <c r="O50" s="39"/>
      <c r="P50" s="34"/>
      <c r="R50" s="35"/>
      <c r="S50" s="35"/>
      <c r="T50" s="35"/>
      <c r="U50" s="35"/>
      <c r="W50" s="40"/>
    </row>
    <row r="51" spans="1:23" ht="14.25">
      <c r="A51" s="37" t="s">
        <v>44</v>
      </c>
      <c r="C51" s="30">
        <v>436.425</v>
      </c>
      <c r="D51" s="31"/>
      <c r="E51" s="31">
        <v>533.9</v>
      </c>
      <c r="F51" s="31"/>
      <c r="G51" s="32">
        <f>+C51/E51</f>
        <v>0.8174283573702941</v>
      </c>
      <c r="I51" s="30">
        <v>693.536</v>
      </c>
      <c r="J51" s="31"/>
      <c r="K51" s="38">
        <v>1.19301</v>
      </c>
      <c r="L51" s="38"/>
      <c r="M51" s="38">
        <v>0.30793</v>
      </c>
      <c r="N51" s="38"/>
      <c r="O51" s="39">
        <f>I51-K51-M51</f>
        <v>692.0350599999999</v>
      </c>
      <c r="P51" s="34"/>
      <c r="R51" s="35">
        <f>O51-E51</f>
        <v>158.13505999999995</v>
      </c>
      <c r="S51" s="35"/>
      <c r="T51" s="35">
        <f>+R51*0.52</f>
        <v>82.23023119999998</v>
      </c>
      <c r="U51" s="35"/>
      <c r="W51" s="40">
        <f>R51*0.1</f>
        <v>15.813505999999997</v>
      </c>
    </row>
    <row r="52" spans="1:23" ht="14.25">
      <c r="A52" s="37"/>
      <c r="C52" s="30"/>
      <c r="D52" s="31"/>
      <c r="E52" s="31"/>
      <c r="F52" s="31"/>
      <c r="G52" s="32"/>
      <c r="I52" s="30"/>
      <c r="J52" s="31"/>
      <c r="K52" s="38"/>
      <c r="L52" s="38"/>
      <c r="M52" s="38"/>
      <c r="N52" s="38"/>
      <c r="O52" s="39"/>
      <c r="P52" s="34"/>
      <c r="R52" s="35"/>
      <c r="S52" s="35"/>
      <c r="T52" s="35"/>
      <c r="U52" s="35"/>
      <c r="W52" s="40"/>
    </row>
    <row r="53" spans="1:23" ht="14.25">
      <c r="A53" s="37" t="s">
        <v>45</v>
      </c>
      <c r="C53" s="30">
        <v>215.15</v>
      </c>
      <c r="D53" s="31"/>
      <c r="E53" s="31">
        <v>239.5</v>
      </c>
      <c r="F53" s="31"/>
      <c r="G53" s="32">
        <f>+C53/E53</f>
        <v>0.898329853862213</v>
      </c>
      <c r="I53" s="56">
        <v>247.289</v>
      </c>
      <c r="J53" s="57"/>
      <c r="K53" s="58">
        <v>0</v>
      </c>
      <c r="L53" s="58"/>
      <c r="M53" s="58">
        <v>0</v>
      </c>
      <c r="N53" s="58"/>
      <c r="O53" s="59">
        <f>I53-K53-M53</f>
        <v>247.289</v>
      </c>
      <c r="P53" s="60"/>
      <c r="Q53" s="61"/>
      <c r="R53" s="35">
        <f>O53-E53</f>
        <v>7.788999999999987</v>
      </c>
      <c r="S53" s="62"/>
      <c r="T53" s="62">
        <f>+R53*0.52</f>
        <v>4.050279999999994</v>
      </c>
      <c r="U53" s="35"/>
      <c r="W53" s="40">
        <f>R53*0.1</f>
        <v>0.7788999999999988</v>
      </c>
    </row>
    <row r="54" spans="1:23" ht="14.25">
      <c r="A54" s="37"/>
      <c r="C54" s="63"/>
      <c r="D54" s="64"/>
      <c r="E54" s="64"/>
      <c r="F54" s="64"/>
      <c r="G54" s="65"/>
      <c r="H54" s="66"/>
      <c r="I54" s="31"/>
      <c r="J54" s="31"/>
      <c r="K54" s="38"/>
      <c r="L54" s="38"/>
      <c r="M54" s="38"/>
      <c r="N54" s="38"/>
      <c r="R54" s="67"/>
      <c r="S54" s="67"/>
      <c r="T54" s="68"/>
      <c r="U54" s="69"/>
      <c r="W54" s="40"/>
    </row>
    <row r="55" spans="1:23" ht="15" thickBot="1">
      <c r="A55" s="42" t="s">
        <v>46</v>
      </c>
      <c r="C55" s="70">
        <f>SUM(C11:C53)</f>
        <v>68738.33499999999</v>
      </c>
      <c r="D55" s="71"/>
      <c r="E55" s="71">
        <f>SUM(E11:E53)</f>
        <v>83267.88</v>
      </c>
      <c r="F55" s="71"/>
      <c r="G55" s="71"/>
      <c r="H55" s="71"/>
      <c r="I55" s="71">
        <f>SUM(I11:I53)</f>
        <v>86384.64973</v>
      </c>
      <c r="J55" s="71"/>
      <c r="K55" s="71">
        <f>SUM(K11:K53)</f>
        <v>194.58274999999998</v>
      </c>
      <c r="L55" s="72"/>
      <c r="M55" s="71">
        <f>SUM(M11:M53)</f>
        <v>238.31835999999998</v>
      </c>
      <c r="N55" s="72"/>
      <c r="O55" s="71">
        <f>SUM(O11:O53)</f>
        <v>85951.74861999998</v>
      </c>
      <c r="P55" s="71">
        <f>SUM(P11:P53)</f>
        <v>0</v>
      </c>
      <c r="Q55" s="71"/>
      <c r="R55" s="71">
        <f>SUM(R11:R53)</f>
        <v>2683.86862</v>
      </c>
      <c r="S55" s="73"/>
      <c r="T55" s="74">
        <f>SUM(T11:T53)</f>
        <v>1389.4445563999996</v>
      </c>
      <c r="U55" s="75"/>
      <c r="W55" s="40">
        <f>SUM(W11:W54)</f>
        <v>267.867208</v>
      </c>
    </row>
    <row r="56" spans="1:23" ht="15" thickTop="1">
      <c r="A56" s="42"/>
      <c r="K56" s="31"/>
      <c r="W56" s="40"/>
    </row>
    <row r="57" ht="14.25">
      <c r="A57" s="42"/>
    </row>
    <row r="58" spans="1:16" ht="15">
      <c r="A58" s="42"/>
      <c r="E58" s="77" t="s">
        <v>47</v>
      </c>
      <c r="F58" s="78"/>
      <c r="G58" s="79"/>
      <c r="H58" s="78"/>
      <c r="I58" s="78"/>
      <c r="J58" s="78"/>
      <c r="K58" s="78"/>
      <c r="L58" s="78"/>
      <c r="M58" s="78"/>
      <c r="N58" s="78"/>
      <c r="O58" s="80"/>
      <c r="P58" s="81"/>
    </row>
    <row r="59" spans="1:16" ht="14.25">
      <c r="A59" s="42"/>
      <c r="E59" s="82" t="s">
        <v>48</v>
      </c>
      <c r="O59" s="83">
        <f>T12+T13</f>
        <v>-193.88144359999978</v>
      </c>
      <c r="P59" s="84"/>
    </row>
    <row r="60" spans="1:16" ht="14.25">
      <c r="A60" s="42"/>
      <c r="E60" s="82" t="s">
        <v>49</v>
      </c>
      <c r="O60" s="83">
        <f>W12+W13</f>
        <v>-37.28489300000001</v>
      </c>
      <c r="P60" s="84"/>
    </row>
    <row r="61" spans="1:24" s="6" customFormat="1" ht="14.25">
      <c r="A61" s="42"/>
      <c r="B61" s="1"/>
      <c r="E61" s="82" t="s">
        <v>50</v>
      </c>
      <c r="G61" s="76"/>
      <c r="O61" s="83">
        <f>SUM(W15:W53)</f>
        <v>305.15210100000013</v>
      </c>
      <c r="P61" s="84"/>
      <c r="R61" s="8"/>
      <c r="S61" s="8"/>
      <c r="T61" s="9"/>
      <c r="U61" s="8"/>
      <c r="V61" s="1"/>
      <c r="W61" s="1"/>
      <c r="X61" s="1"/>
    </row>
    <row r="62" spans="1:24" s="6" customFormat="1" ht="15.75" thickBot="1">
      <c r="A62" s="42"/>
      <c r="B62" s="1"/>
      <c r="E62" s="77" t="s">
        <v>47</v>
      </c>
      <c r="F62" s="85"/>
      <c r="G62" s="86"/>
      <c r="H62" s="85"/>
      <c r="I62" s="85"/>
      <c r="J62" s="85"/>
      <c r="K62" s="85"/>
      <c r="L62" s="85"/>
      <c r="M62" s="85"/>
      <c r="N62" s="85"/>
      <c r="O62" s="87">
        <f>SUM(O59:O61)</f>
        <v>73.98576440000033</v>
      </c>
      <c r="P62" s="88"/>
      <c r="R62" s="8"/>
      <c r="S62" s="8"/>
      <c r="T62" s="9"/>
      <c r="U62" s="8"/>
      <c r="V62" s="1"/>
      <c r="W62" s="1"/>
      <c r="X62" s="1"/>
    </row>
    <row r="63" spans="1:24" s="6" customFormat="1" ht="15" thickTop="1">
      <c r="A63" s="42"/>
      <c r="B63" s="1"/>
      <c r="G63" s="76"/>
      <c r="P63" s="7"/>
      <c r="R63" s="8"/>
      <c r="S63" s="8"/>
      <c r="T63" s="9"/>
      <c r="U63" s="8"/>
      <c r="V63" s="1"/>
      <c r="W63" s="89"/>
      <c r="X63" s="1"/>
    </row>
    <row r="64" ht="14.25">
      <c r="A64" s="42"/>
    </row>
    <row r="65" ht="14.25">
      <c r="A65" s="42"/>
    </row>
    <row r="66" ht="14.25">
      <c r="A66" s="42"/>
    </row>
    <row r="67" ht="14.25">
      <c r="A67" s="42"/>
    </row>
    <row r="68" ht="14.25">
      <c r="A68" s="42"/>
    </row>
    <row r="69" ht="14.25">
      <c r="A69" s="42"/>
    </row>
    <row r="70" ht="14.25">
      <c r="A70" s="42"/>
    </row>
    <row r="71" ht="14.25">
      <c r="A71" s="42"/>
    </row>
    <row r="72" ht="14.25">
      <c r="A72" s="42"/>
    </row>
    <row r="73" ht="14.25">
      <c r="A73" s="42"/>
    </row>
    <row r="74" ht="14.25">
      <c r="A74" s="42"/>
    </row>
    <row r="75" ht="14.25">
      <c r="A75" s="42"/>
    </row>
    <row r="76" ht="14.25">
      <c r="A76" s="42"/>
    </row>
    <row r="77" ht="14.25">
      <c r="A77" s="42"/>
    </row>
    <row r="78" ht="14.25">
      <c r="A78" s="42"/>
    </row>
    <row r="79" ht="14.25">
      <c r="A79" s="42"/>
    </row>
    <row r="80" ht="14.25">
      <c r="A80" s="42"/>
    </row>
    <row r="81" ht="14.25">
      <c r="A81" s="42"/>
    </row>
    <row r="82" ht="14.25">
      <c r="A82" s="42"/>
    </row>
    <row r="83" ht="14.25">
      <c r="A83" s="42"/>
    </row>
    <row r="84" ht="14.25">
      <c r="A84" s="42"/>
    </row>
    <row r="85" ht="14.25">
      <c r="A85" s="42"/>
    </row>
    <row r="86" ht="14.25">
      <c r="A86" s="42"/>
    </row>
    <row r="87" ht="14.25">
      <c r="A87" s="42"/>
    </row>
    <row r="88" ht="14.25">
      <c r="A88" s="42"/>
    </row>
    <row r="89" ht="14.25">
      <c r="A89" s="42"/>
    </row>
  </sheetData>
  <sheetProtection/>
  <mergeCells count="5">
    <mergeCell ref="A1:U1"/>
    <mergeCell ref="A2:U2"/>
    <mergeCell ref="A3:U3"/>
    <mergeCell ref="C6:G6"/>
    <mergeCell ref="I6:O6"/>
  </mergeCells>
  <printOptions/>
  <pageMargins left="0.38" right="0.46" top="0.25" bottom="0.25" header="0" footer="0"/>
  <pageSetup fitToHeight="1" fitToWidth="1" horizontalDpi="1200" verticalDpi="1200" orientation="landscape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Projected FY 08 ICR Earnings</dc:title>
  <dc:subject/>
  <dc:creator>OBFS Budgeting - University of Illinois</dc:creator>
  <cp:keywords>budget, budgeting, earnings, projected, ICR, fy, 2008</cp:keywords>
  <dc:description/>
  <cp:lastModifiedBy>OBFS</cp:lastModifiedBy>
  <cp:lastPrinted>2008-07-28T18:46:42Z</cp:lastPrinted>
  <dcterms:created xsi:type="dcterms:W3CDTF">2008-07-22T20:29:42Z</dcterms:created>
  <dcterms:modified xsi:type="dcterms:W3CDTF">2011-01-07T16:47:49Z</dcterms:modified>
  <cp:category/>
  <cp:version/>
  <cp:contentType/>
  <cp:contentStatus/>
</cp:coreProperties>
</file>